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SMC files\Bio4250 - Evolutionary Genetics\"/>
    </mc:Choice>
  </mc:AlternateContent>
  <xr:revisionPtr revIDLastSave="0" documentId="8_{0EF43952-2B72-45D2-9B73-6939E64CB528}" xr6:coauthVersionLast="47" xr6:coauthVersionMax="47" xr10:uidLastSave="{00000000-0000-0000-0000-000000000000}"/>
  <bookViews>
    <workbookView xWindow="-120" yWindow="-120" windowWidth="29040" windowHeight="15840" activeTab="1" xr2:uid="{437B1C1A-B207-4FFE-B649-5ECAC021FA47}"/>
  </bookViews>
  <sheets>
    <sheet name="F-statistics 3-pop" sheetId="2" r:id="rId1"/>
    <sheet name="F-statistics - Phillipine I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3" l="1"/>
  <c r="G8" i="3"/>
  <c r="F8" i="3"/>
  <c r="H7" i="3"/>
  <c r="G7" i="3"/>
  <c r="F7" i="3"/>
  <c r="H6" i="3"/>
  <c r="G6" i="3"/>
  <c r="I6" i="3" s="1"/>
  <c r="F6" i="3"/>
  <c r="H8" i="2"/>
  <c r="G8" i="2"/>
  <c r="F8" i="2"/>
  <c r="H7" i="2"/>
  <c r="G7" i="2"/>
  <c r="F7" i="2"/>
  <c r="H6" i="2"/>
  <c r="G6" i="2"/>
  <c r="F6" i="2"/>
  <c r="I8" i="3" l="1"/>
  <c r="I7" i="3"/>
  <c r="I12" i="3" s="1"/>
  <c r="L8" i="3"/>
  <c r="O8" i="3" s="1"/>
  <c r="R8" i="3" s="1"/>
  <c r="L6" i="3"/>
  <c r="O6" i="3" s="1"/>
  <c r="R6" i="3" s="1"/>
  <c r="J6" i="3"/>
  <c r="J7" i="3"/>
  <c r="N7" i="3" s="1"/>
  <c r="Q7" i="3" s="1"/>
  <c r="T7" i="3" s="1"/>
  <c r="J8" i="3"/>
  <c r="N8" i="3" s="1"/>
  <c r="Q8" i="3" s="1"/>
  <c r="T8" i="3" s="1"/>
  <c r="K6" i="3"/>
  <c r="K7" i="3"/>
  <c r="K8" i="3"/>
  <c r="J8" i="2"/>
  <c r="N8" i="2" s="1"/>
  <c r="Q8" i="2" s="1"/>
  <c r="T8" i="2" s="1"/>
  <c r="K6" i="2"/>
  <c r="K7" i="2"/>
  <c r="K8" i="2"/>
  <c r="J6" i="2"/>
  <c r="J7" i="2"/>
  <c r="N7" i="2" s="1"/>
  <c r="Q7" i="2" s="1"/>
  <c r="T7" i="2" s="1"/>
  <c r="I6" i="2"/>
  <c r="I7" i="2"/>
  <c r="I8" i="2"/>
  <c r="L7" i="3" l="1"/>
  <c r="O7" i="3" s="1"/>
  <c r="R7" i="3" s="1"/>
  <c r="K12" i="3"/>
  <c r="K9" i="3"/>
  <c r="J12" i="3"/>
  <c r="L12" i="3" s="1"/>
  <c r="N6" i="3"/>
  <c r="Q6" i="3" s="1"/>
  <c r="T6" i="3" s="1"/>
  <c r="M8" i="3"/>
  <c r="M7" i="3"/>
  <c r="M6" i="3"/>
  <c r="M6" i="2"/>
  <c r="L6" i="2"/>
  <c r="O6" i="2" s="1"/>
  <c r="R6" i="2" s="1"/>
  <c r="I12" i="2"/>
  <c r="N6" i="2"/>
  <c r="Q6" i="2" s="1"/>
  <c r="T6" i="2" s="1"/>
  <c r="J12" i="2"/>
  <c r="M7" i="2"/>
  <c r="L7" i="2"/>
  <c r="O7" i="2" s="1"/>
  <c r="R7" i="2" s="1"/>
  <c r="K12" i="2"/>
  <c r="K9" i="2"/>
  <c r="M8" i="2"/>
  <c r="L8" i="2"/>
  <c r="O8" i="2" s="1"/>
  <c r="R8" i="2" s="1"/>
  <c r="U13" i="3" l="1"/>
  <c r="U7" i="3"/>
  <c r="P7" i="3"/>
  <c r="S7" i="3" s="1"/>
  <c r="U6" i="3"/>
  <c r="M9" i="3"/>
  <c r="M12" i="3"/>
  <c r="U11" i="3" s="1"/>
  <c r="P6" i="3"/>
  <c r="S6" i="3" s="1"/>
  <c r="U8" i="3"/>
  <c r="P8" i="3"/>
  <c r="S8" i="3" s="1"/>
  <c r="L12" i="2"/>
  <c r="U13" i="2" s="1"/>
  <c r="U8" i="2"/>
  <c r="P8" i="2"/>
  <c r="S8" i="2" s="1"/>
  <c r="U7" i="2"/>
  <c r="P7" i="2"/>
  <c r="S7" i="2" s="1"/>
  <c r="U6" i="2"/>
  <c r="M9" i="2"/>
  <c r="M12" i="2"/>
  <c r="U11" i="2" s="1"/>
  <c r="P6" i="2"/>
  <c r="S6" i="2" s="1"/>
  <c r="U12" i="3" l="1"/>
  <c r="M13" i="3" s="1"/>
  <c r="U9" i="3"/>
  <c r="U12" i="2"/>
  <c r="M13" i="2" s="1"/>
  <c r="U9" i="2"/>
  <c r="G28" i="3"/>
  <c r="G20" i="3"/>
  <c r="E28" i="3"/>
  <c r="D27" i="3"/>
  <c r="F27" i="3"/>
  <c r="E27" i="3"/>
  <c r="G27" i="3"/>
  <c r="D24" i="3"/>
  <c r="F24" i="3"/>
  <c r="E24" i="3"/>
  <c r="G24" i="3"/>
  <c r="F26" i="3"/>
  <c r="D26" i="3"/>
  <c r="E26" i="3"/>
  <c r="G26" i="3"/>
  <c r="F25" i="3"/>
  <c r="G25" i="3"/>
  <c r="E25" i="3"/>
  <c r="D25" i="3"/>
  <c r="D23" i="3"/>
  <c r="F23" i="3"/>
  <c r="E23" i="3"/>
  <c r="G23" i="3"/>
  <c r="D22" i="3"/>
  <c r="F22" i="3"/>
  <c r="E22" i="3"/>
  <c r="G22" i="3"/>
  <c r="G21" i="3"/>
  <c r="D21" i="3"/>
  <c r="E21" i="3"/>
  <c r="F21" i="3"/>
  <c r="F20" i="3"/>
  <c r="F28" i="3"/>
  <c r="E20" i="3"/>
  <c r="D20" i="3"/>
  <c r="D28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<sst xmlns="http://schemas.openxmlformats.org/spreadsheetml/2006/main" count="286" uniqueCount="77">
  <si>
    <r>
      <t xml:space="preserve">Calculation of F statistics in a </t>
    </r>
    <r>
      <rPr>
        <b/>
        <i/>
        <sz val="16"/>
        <color theme="1"/>
        <rFont val="Calibri"/>
        <family val="2"/>
        <scheme val="minor"/>
      </rPr>
      <t>two</t>
    </r>
    <r>
      <rPr>
        <b/>
        <sz val="16"/>
        <color theme="1"/>
        <rFont val="Calibri"/>
        <family val="2"/>
        <scheme val="minor"/>
      </rPr>
      <t xml:space="preserve">-allele system among </t>
    </r>
    <r>
      <rPr>
        <b/>
        <i/>
        <sz val="16"/>
        <color theme="1"/>
        <rFont val="Calibri"/>
        <family val="2"/>
        <scheme val="minor"/>
      </rPr>
      <t>three</t>
    </r>
    <r>
      <rPr>
        <b/>
        <sz val="16"/>
        <color theme="1"/>
        <rFont val="Calibri"/>
        <family val="2"/>
        <scheme val="minor"/>
      </rPr>
      <t xml:space="preserve"> populations with </t>
    </r>
    <r>
      <rPr>
        <b/>
        <i/>
        <sz val="16"/>
        <rFont val="Calibri"/>
        <family val="2"/>
        <scheme val="minor"/>
      </rPr>
      <t>equal</t>
    </r>
    <r>
      <rPr>
        <b/>
        <sz val="16"/>
        <color theme="1"/>
        <rFont val="Calibri"/>
        <family val="2"/>
        <scheme val="minor"/>
      </rPr>
      <t xml:space="preserve"> sample sizes</t>
    </r>
  </si>
  <si>
    <t>Obs data</t>
  </si>
  <si>
    <t>Obs H</t>
  </si>
  <si>
    <t>Exp freq</t>
  </si>
  <si>
    <t>Exp count</t>
  </si>
  <si>
    <t>Diff</t>
  </si>
  <si>
    <t>Local F</t>
  </si>
  <si>
    <t>AA</t>
  </si>
  <si>
    <t>Aa</t>
  </si>
  <si>
    <t>aa</t>
  </si>
  <si>
    <t>N</t>
  </si>
  <si>
    <t>#A</t>
  </si>
  <si>
    <t>#a</t>
  </si>
  <si>
    <t>f(A)</t>
  </si>
  <si>
    <t>f(a)</t>
  </si>
  <si>
    <t>f(Aa)</t>
  </si>
  <si>
    <t>f(AA)</t>
  </si>
  <si>
    <t>f(aa)</t>
  </si>
  <si>
    <t>#AA</t>
  </si>
  <si>
    <t>#Aa</t>
  </si>
  <si>
    <t>#aa</t>
  </si>
  <si>
    <t>(He-Ho)/He</t>
  </si>
  <si>
    <t>Sub-Pop 1</t>
  </si>
  <si>
    <t>Sub-Pop 2</t>
  </si>
  <si>
    <t>Sub-Pop 3</t>
  </si>
  <si>
    <t>H(i) =</t>
  </si>
  <si>
    <t>H(t) =</t>
  </si>
  <si>
    <t>H(s) =</t>
  </si>
  <si>
    <t>(H(s) - H(i)) / H(s) =</t>
  </si>
  <si>
    <t>(H(t) - H(s)) / H(t) =</t>
  </si>
  <si>
    <t>1-[(1-Fit)/(1-Fis)] =</t>
  </si>
  <si>
    <t>(H(t) - H(i)) / H(t) =</t>
  </si>
  <si>
    <t>F-stats</t>
  </si>
  <si>
    <t>Hybrid sub-pops</t>
  </si>
  <si>
    <t xml:space="preserve">F(is) = </t>
  </si>
  <si>
    <t>No structure, Ho = He</t>
  </si>
  <si>
    <t xml:space="preserve">F(st) = </t>
  </si>
  <si>
    <t xml:space="preserve">F(it) = </t>
  </si>
  <si>
    <t xml:space="preserve">No structure, </t>
  </si>
  <si>
    <t>local Ho &lt; He by 10%</t>
  </si>
  <si>
    <t>Equalized</t>
  </si>
  <si>
    <t>sub-pops, 2/3 in HWP</t>
  </si>
  <si>
    <t>MM</t>
  </si>
  <si>
    <t>MN</t>
  </si>
  <si>
    <t>NN</t>
  </si>
  <si>
    <t>Group</t>
  </si>
  <si>
    <t>n</t>
  </si>
  <si>
    <t>Distance</t>
  </si>
  <si>
    <t>Isabela</t>
  </si>
  <si>
    <t>Palawan</t>
  </si>
  <si>
    <t>Pangasinan</t>
  </si>
  <si>
    <t>Davao del Sur</t>
  </si>
  <si>
    <t>Manila</t>
  </si>
  <si>
    <t>Camarines Sur</t>
  </si>
  <si>
    <t>bx islands 1</t>
  </si>
  <si>
    <t>Cebu</t>
  </si>
  <si>
    <t>Butuan</t>
  </si>
  <si>
    <t>bx islands 2</t>
  </si>
  <si>
    <t>TOTAL</t>
  </si>
  <si>
    <t>w/i islands</t>
  </si>
  <si>
    <t>Luzon</t>
  </si>
  <si>
    <t>Mindanao</t>
  </si>
  <si>
    <r>
      <rPr>
        <b/>
        <sz val="18"/>
        <color indexed="8"/>
        <rFont val="Calibri"/>
        <family val="2"/>
      </rPr>
      <t>F(is)</t>
    </r>
    <r>
      <rPr>
        <sz val="18"/>
        <color theme="1"/>
        <rFont val="Calibri"/>
        <family val="2"/>
        <scheme val="minor"/>
      </rPr>
      <t xml:space="preserve"> = </t>
    </r>
  </si>
  <si>
    <r>
      <rPr>
        <b/>
        <sz val="18"/>
        <color indexed="8"/>
        <rFont val="Calibri"/>
        <family val="2"/>
      </rPr>
      <t>F(st)</t>
    </r>
    <r>
      <rPr>
        <sz val="18"/>
        <color theme="1"/>
        <rFont val="Calibri"/>
        <family val="2"/>
        <scheme val="minor"/>
      </rPr>
      <t xml:space="preserve"> = </t>
    </r>
  </si>
  <si>
    <r>
      <rPr>
        <b/>
        <sz val="18"/>
        <color rgb="FF0070C0"/>
        <rFont val="Calibri"/>
        <family val="2"/>
        <scheme val="minor"/>
      </rPr>
      <t>Fst</t>
    </r>
    <r>
      <rPr>
        <b/>
        <sz val="18"/>
        <color theme="1"/>
        <rFont val="Calibri"/>
        <family val="2"/>
        <scheme val="minor"/>
      </rPr>
      <t xml:space="preserve"> = </t>
    </r>
  </si>
  <si>
    <r>
      <rPr>
        <b/>
        <sz val="18"/>
        <color indexed="8"/>
        <rFont val="Calibri"/>
        <family val="2"/>
      </rPr>
      <t>F(it)</t>
    </r>
    <r>
      <rPr>
        <sz val="18"/>
        <color theme="1"/>
        <rFont val="Calibri"/>
        <family val="2"/>
        <scheme val="minor"/>
      </rPr>
      <t xml:space="preserve"> = </t>
    </r>
  </si>
  <si>
    <t>f(A) bar</t>
  </si>
  <si>
    <t>f(a) bar</t>
  </si>
  <si>
    <t>Obs f(A), f(a)</t>
  </si>
  <si>
    <t>Obs count A, a</t>
  </si>
  <si>
    <r>
      <t>4)</t>
    </r>
    <r>
      <rPr>
        <sz val="16"/>
        <color indexed="8"/>
        <rFont val="Calibri"/>
        <family val="2"/>
      </rPr>
      <t xml:space="preserve"> </t>
    </r>
    <r>
      <rPr>
        <b/>
        <sz val="16"/>
        <color rgb="FFFF0000"/>
        <rFont val="Calibri"/>
        <family val="2"/>
      </rPr>
      <t>HOMEWORK</t>
    </r>
    <r>
      <rPr>
        <sz val="16"/>
        <color indexed="8"/>
        <rFont val="Calibri"/>
        <family val="2"/>
      </rPr>
      <t xml:space="preserve">: </t>
    </r>
    <r>
      <rPr>
        <b/>
        <u/>
        <sz val="16"/>
        <color rgb="FFFF0000"/>
        <rFont val="Calibri"/>
        <family val="2"/>
      </rPr>
      <t>Calculate</t>
    </r>
    <r>
      <rPr>
        <u/>
        <sz val="16"/>
        <color rgb="FFFF0000"/>
        <rFont val="Calibri"/>
        <family val="2"/>
      </rPr>
      <t xml:space="preserve"> &amp; </t>
    </r>
    <r>
      <rPr>
        <b/>
        <u/>
        <sz val="16"/>
        <color rgb="FFFF0000"/>
        <rFont val="Calibri"/>
        <family val="2"/>
      </rPr>
      <t>Interpret</t>
    </r>
    <r>
      <rPr>
        <b/>
        <sz val="16"/>
        <color rgb="FFFF0000"/>
        <rFont val="Calibri"/>
        <family val="2"/>
      </rPr>
      <t xml:space="preserve"> population structure for</t>
    </r>
    <r>
      <rPr>
        <b/>
        <sz val="16"/>
        <color rgb="FF000000"/>
        <rFont val="Calibri"/>
        <family val="2"/>
      </rPr>
      <t xml:space="preserve"> Boxes 8 ~ 11.</t>
    </r>
  </si>
  <si>
    <t>© 2025 by Steven M Carr: Not to be reproduced or redistributed without written permission, scarr [at] mun.ca</t>
  </si>
  <si>
    <t>Other</t>
  </si>
  <si>
    <r>
      <t>2)</t>
    </r>
    <r>
      <rPr>
        <b/>
        <u/>
        <sz val="16"/>
        <color theme="1"/>
        <rFont val="Calibri"/>
        <family val="2"/>
        <scheme val="minor"/>
      </rPr>
      <t xml:space="preserve"> </t>
    </r>
    <r>
      <rPr>
        <b/>
        <u/>
        <sz val="16"/>
        <color rgb="FFFF0000"/>
        <rFont val="Calibri"/>
        <family val="2"/>
        <scheme val="minor"/>
      </rPr>
      <t>Calculate &amp; Interpret</t>
    </r>
    <r>
      <rPr>
        <b/>
        <sz val="16"/>
        <color rgb="FFFF0000"/>
        <rFont val="Calibri"/>
        <family val="2"/>
        <scheme val="minor"/>
      </rPr>
      <t>,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>Real data, normalized N = 1,000</t>
    </r>
    <r>
      <rPr>
        <sz val="16"/>
        <color theme="1"/>
        <rFont val="Calibri"/>
        <family val="2"/>
        <scheme val="minor"/>
      </rPr>
      <t xml:space="preserve"> across sub-pops (</t>
    </r>
    <r>
      <rPr>
        <b/>
        <sz val="16"/>
        <color theme="1"/>
        <rFont val="Calibri"/>
        <family val="2"/>
        <scheme val="minor"/>
      </rPr>
      <t>Boxes</t>
    </r>
    <r>
      <rPr>
        <sz val="16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6 &amp; 7</t>
    </r>
    <r>
      <rPr>
        <sz val="16"/>
        <color theme="1"/>
        <rFont val="Calibri"/>
        <family val="2"/>
        <scheme val="minor"/>
      </rPr>
      <t>)</t>
    </r>
  </si>
  <si>
    <t>EXPLAIN the structures in examples 1 - 5</t>
  </si>
  <si>
    <t xml:space="preserve">1) F-stats for structured populations. UNDERSTAND the structures in the left-hand column. </t>
  </si>
  <si>
    <r>
      <t xml:space="preserve">3) </t>
    </r>
    <r>
      <rPr>
        <b/>
        <sz val="16"/>
        <color rgb="FFFF0000"/>
        <rFont val="Calibri"/>
        <family val="2"/>
        <scheme val="minor"/>
      </rPr>
      <t>Lab Exercise</t>
    </r>
    <r>
      <rPr>
        <sz val="16"/>
        <color theme="1"/>
        <rFont val="Calibri"/>
        <family val="2"/>
        <scheme val="minor"/>
      </rPr>
      <t xml:space="preserve">: </t>
    </r>
    <r>
      <rPr>
        <b/>
        <sz val="16"/>
        <color rgb="FFFF0000"/>
        <rFont val="Calibri"/>
        <family val="2"/>
        <scheme val="minor"/>
      </rPr>
      <t xml:space="preserve">Calculate &amp; Interpret </t>
    </r>
    <r>
      <rPr>
        <sz val="16"/>
        <color theme="1"/>
        <rFont val="Calibri"/>
        <family val="2"/>
        <scheme val="minor"/>
      </rPr>
      <t xml:space="preserve">as above, for </t>
    </r>
    <r>
      <rPr>
        <b/>
        <sz val="16"/>
        <color theme="1"/>
        <rFont val="Calibri"/>
        <family val="2"/>
        <scheme val="minor"/>
      </rPr>
      <t>MN</t>
    </r>
    <r>
      <rPr>
        <sz val="16"/>
        <color theme="1"/>
        <rFont val="Calibri"/>
        <family val="2"/>
        <scheme val="minor"/>
      </rPr>
      <t xml:space="preserve"> bloodgroup frequencies among </t>
    </r>
    <r>
      <rPr>
        <b/>
        <sz val="16"/>
        <color theme="1"/>
        <rFont val="Calibri"/>
        <family val="2"/>
        <scheme val="minor"/>
      </rPr>
      <t>Philippine islanders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</si>
</sst>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sz val="16"/>
      <color indexed="8"/>
      <name val="Calibri"/>
      <family val="2"/>
    </font>
    <font>
      <b/>
      <sz val="16"/>
      <color rgb="FFFF0000"/>
      <name val="Calibri"/>
      <family val="2"/>
    </font>
    <font>
      <i/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indexed="8"/>
      <name val="Calibri"/>
      <family val="2"/>
    </font>
    <font>
      <b/>
      <sz val="18"/>
      <color rgb="FF0070C0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sz val="16"/>
      <color rgb="FF00B050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  <font>
      <b/>
      <u/>
      <sz val="16"/>
      <color rgb="FFFF0000"/>
      <name val="Calibri"/>
      <family val="2"/>
    </font>
    <font>
      <u/>
      <sz val="16"/>
      <color rgb="FFFF0000"/>
      <name val="Calibri"/>
      <family val="2"/>
    </font>
    <font>
      <b/>
      <u/>
      <sz val="16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/>
    <xf numFmtId="0" fontId="3" fillId="0" borderId="0" xfId="0" applyFont="1"/>
    <xf numFmtId="0" fontId="11" fillId="0" borderId="0" xfId="0" applyFont="1" applyAlignment="1">
      <alignment horizontal="right"/>
    </xf>
    <xf numFmtId="0" fontId="7" fillId="0" borderId="0" xfId="0" applyFont="1"/>
    <xf numFmtId="164" fontId="8" fillId="0" borderId="0" xfId="0" applyNumberFormat="1" applyFont="1"/>
    <xf numFmtId="1" fontId="8" fillId="0" borderId="0" xfId="0" applyNumberFormat="1" applyFont="1"/>
    <xf numFmtId="0" fontId="6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/>
    <xf numFmtId="0" fontId="3" fillId="0" borderId="0" xfId="0" applyFont="1" applyAlignment="1">
      <alignment horizontal="right"/>
    </xf>
    <xf numFmtId="0" fontId="3" fillId="0" borderId="0" xfId="0" quotePrefix="1" applyFont="1" applyAlignment="1">
      <alignment horizontal="right"/>
    </xf>
    <xf numFmtId="164" fontId="3" fillId="0" borderId="0" xfId="0" applyNumberFormat="1" applyFont="1"/>
    <xf numFmtId="0" fontId="11" fillId="0" borderId="0" xfId="0" applyFont="1" applyAlignment="1">
      <alignment horizontal="left"/>
    </xf>
    <xf numFmtId="0" fontId="14" fillId="0" borderId="0" xfId="0" applyFont="1"/>
    <xf numFmtId="0" fontId="11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8" fillId="5" borderId="1" xfId="0" applyFont="1" applyFill="1" applyBorder="1"/>
    <xf numFmtId="0" fontId="8" fillId="5" borderId="2" xfId="0" applyFont="1" applyFill="1" applyBorder="1"/>
    <xf numFmtId="0" fontId="8" fillId="5" borderId="3" xfId="0" applyFont="1" applyFill="1" applyBorder="1"/>
    <xf numFmtId="164" fontId="14" fillId="0" borderId="0" xfId="0" applyNumberFormat="1" applyFont="1"/>
    <xf numFmtId="164" fontId="14" fillId="4" borderId="0" xfId="0" applyNumberFormat="1" applyFont="1" applyFill="1"/>
    <xf numFmtId="0" fontId="11" fillId="7" borderId="0" xfId="0" applyFont="1" applyFill="1" applyAlignment="1">
      <alignment horizontal="right"/>
    </xf>
    <xf numFmtId="164" fontId="6" fillId="8" borderId="0" xfId="0" applyNumberFormat="1" applyFont="1" applyFill="1"/>
    <xf numFmtId="0" fontId="8" fillId="0" borderId="0" xfId="0" applyFont="1" applyAlignment="1">
      <alignment horizontal="center"/>
    </xf>
    <xf numFmtId="0" fontId="8" fillId="5" borderId="5" xfId="0" applyFont="1" applyFill="1" applyBorder="1"/>
    <xf numFmtId="0" fontId="8" fillId="5" borderId="0" xfId="0" applyFont="1" applyFill="1"/>
    <xf numFmtId="0" fontId="8" fillId="5" borderId="6" xfId="0" applyFont="1" applyFill="1" applyBorder="1"/>
    <xf numFmtId="0" fontId="11" fillId="0" borderId="0" xfId="0" applyFont="1" applyAlignment="1">
      <alignment horizontal="center"/>
    </xf>
    <xf numFmtId="0" fontId="8" fillId="5" borderId="8" xfId="0" applyFont="1" applyFill="1" applyBorder="1"/>
    <xf numFmtId="0" fontId="8" fillId="5" borderId="9" xfId="0" applyFont="1" applyFill="1" applyBorder="1"/>
    <xf numFmtId="0" fontId="8" fillId="5" borderId="10" xfId="0" applyFont="1" applyFill="1" applyBorder="1"/>
    <xf numFmtId="0" fontId="14" fillId="0" borderId="0" xfId="0" applyFont="1" applyAlignment="1">
      <alignment horizontal="right"/>
    </xf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2" fillId="0" borderId="0" xfId="0" applyFont="1"/>
    <xf numFmtId="0" fontId="15" fillId="0" borderId="0" xfId="0" applyFont="1" applyAlignment="1">
      <alignment horizontal="left"/>
    </xf>
    <xf numFmtId="0" fontId="15" fillId="0" borderId="0" xfId="0" applyFont="1"/>
    <xf numFmtId="0" fontId="10" fillId="0" borderId="0" xfId="0" applyFont="1"/>
    <xf numFmtId="0" fontId="0" fillId="0" borderId="0" xfId="0" applyAlignment="1">
      <alignment horizontal="right"/>
    </xf>
    <xf numFmtId="2" fontId="8" fillId="0" borderId="0" xfId="0" applyNumberFormat="1" applyFont="1"/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8" fillId="0" borderId="0" xfId="0" applyFont="1"/>
    <xf numFmtId="0" fontId="2" fillId="0" borderId="0" xfId="0" applyFont="1" applyAlignment="1">
      <alignment vertical="center"/>
    </xf>
    <xf numFmtId="0" fontId="2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" fontId="9" fillId="0" borderId="0" xfId="0" applyNumberFormat="1" applyFont="1"/>
    <xf numFmtId="2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" fontId="8" fillId="5" borderId="1" xfId="0" applyNumberFormat="1" applyFont="1" applyFill="1" applyBorder="1"/>
    <xf numFmtId="1" fontId="8" fillId="5" borderId="2" xfId="0" applyNumberFormat="1" applyFont="1" applyFill="1" applyBorder="1"/>
    <xf numFmtId="1" fontId="8" fillId="5" borderId="3" xfId="0" applyNumberFormat="1" applyFont="1" applyFill="1" applyBorder="1"/>
    <xf numFmtId="1" fontId="8" fillId="5" borderId="5" xfId="0" applyNumberFormat="1" applyFont="1" applyFill="1" applyBorder="1"/>
    <xf numFmtId="1" fontId="8" fillId="5" borderId="0" xfId="0" applyNumberFormat="1" applyFont="1" applyFill="1"/>
    <xf numFmtId="1" fontId="8" fillId="5" borderId="6" xfId="0" applyNumberFormat="1" applyFont="1" applyFill="1" applyBorder="1"/>
    <xf numFmtId="1" fontId="8" fillId="5" borderId="8" xfId="0" applyNumberFormat="1" applyFont="1" applyFill="1" applyBorder="1"/>
    <xf numFmtId="1" fontId="8" fillId="5" borderId="9" xfId="0" applyNumberFormat="1" applyFont="1" applyFill="1" applyBorder="1"/>
    <xf numFmtId="1" fontId="8" fillId="5" borderId="10" xfId="0" applyNumberFormat="1" applyFont="1" applyFill="1" applyBorder="1"/>
    <xf numFmtId="1" fontId="0" fillId="0" borderId="0" xfId="0" applyNumberFormat="1"/>
    <xf numFmtId="0" fontId="7" fillId="0" borderId="0" xfId="0" applyFont="1" applyAlignment="1">
      <alignment horizontal="right"/>
    </xf>
    <xf numFmtId="0" fontId="1" fillId="0" borderId="0" xfId="0" applyFont="1"/>
    <xf numFmtId="0" fontId="20" fillId="0" borderId="0" xfId="0" applyFont="1"/>
    <xf numFmtId="0" fontId="21" fillId="0" borderId="0" xfId="0" applyFont="1"/>
    <xf numFmtId="1" fontId="23" fillId="5" borderId="1" xfId="0" applyNumberFormat="1" applyFont="1" applyFill="1" applyBorder="1"/>
    <xf numFmtId="1" fontId="23" fillId="5" borderId="2" xfId="0" applyNumberFormat="1" applyFont="1" applyFill="1" applyBorder="1"/>
    <xf numFmtId="1" fontId="23" fillId="5" borderId="3" xfId="0" applyNumberFormat="1" applyFont="1" applyFill="1" applyBorder="1"/>
    <xf numFmtId="0" fontId="21" fillId="0" borderId="1" xfId="0" applyFont="1" applyBorder="1"/>
    <xf numFmtId="0" fontId="20" fillId="0" borderId="2" xfId="0" applyFont="1" applyBorder="1"/>
    <xf numFmtId="0" fontId="20" fillId="0" borderId="3" xfId="0" applyFont="1" applyBorder="1"/>
    <xf numFmtId="164" fontId="24" fillId="0" borderId="2" xfId="0" applyNumberFormat="1" applyFont="1" applyBorder="1"/>
    <xf numFmtId="164" fontId="20" fillId="0" borderId="2" xfId="0" applyNumberFormat="1" applyFont="1" applyBorder="1"/>
    <xf numFmtId="164" fontId="21" fillId="0" borderId="4" xfId="0" applyNumberFormat="1" applyFont="1" applyBorder="1"/>
    <xf numFmtId="164" fontId="20" fillId="0" borderId="5" xfId="0" applyNumberFormat="1" applyFont="1" applyBorder="1"/>
    <xf numFmtId="164" fontId="22" fillId="0" borderId="0" xfId="0" applyNumberFormat="1" applyFont="1"/>
    <xf numFmtId="164" fontId="20" fillId="0" borderId="6" xfId="0" applyNumberFormat="1" applyFont="1" applyBorder="1"/>
    <xf numFmtId="1" fontId="20" fillId="0" borderId="1" xfId="0" applyNumberFormat="1" applyFont="1" applyBorder="1"/>
    <xf numFmtId="1" fontId="20" fillId="0" borderId="2" xfId="0" applyNumberFormat="1" applyFont="1" applyBorder="1"/>
    <xf numFmtId="1" fontId="20" fillId="0" borderId="3" xfId="0" applyNumberFormat="1" applyFont="1" applyBorder="1"/>
    <xf numFmtId="164" fontId="22" fillId="4" borderId="7" xfId="0" applyNumberFormat="1" applyFont="1" applyFill="1" applyBorder="1"/>
    <xf numFmtId="1" fontId="23" fillId="5" borderId="5" xfId="0" applyNumberFormat="1" applyFont="1" applyFill="1" applyBorder="1"/>
    <xf numFmtId="1" fontId="23" fillId="5" borderId="0" xfId="0" applyNumberFormat="1" applyFont="1" applyFill="1"/>
    <xf numFmtId="1" fontId="23" fillId="5" borderId="6" xfId="0" applyNumberFormat="1" applyFont="1" applyFill="1" applyBorder="1"/>
    <xf numFmtId="0" fontId="21" fillId="0" borderId="5" xfId="0" applyFont="1" applyBorder="1"/>
    <xf numFmtId="0" fontId="20" fillId="0" borderId="6" xfId="0" applyFont="1" applyBorder="1"/>
    <xf numFmtId="164" fontId="24" fillId="0" borderId="0" xfId="0" applyNumberFormat="1" applyFont="1"/>
    <xf numFmtId="164" fontId="20" fillId="0" borderId="0" xfId="0" applyNumberFormat="1" applyFont="1"/>
    <xf numFmtId="164" fontId="21" fillId="0" borderId="7" xfId="0" applyNumberFormat="1" applyFont="1" applyBorder="1"/>
    <xf numFmtId="1" fontId="20" fillId="0" borderId="5" xfId="0" applyNumberFormat="1" applyFont="1" applyBorder="1"/>
    <xf numFmtId="1" fontId="20" fillId="0" borderId="0" xfId="0" applyNumberFormat="1" applyFont="1"/>
    <xf numFmtId="1" fontId="20" fillId="0" borderId="6" xfId="0" applyNumberFormat="1" applyFont="1" applyBorder="1"/>
    <xf numFmtId="1" fontId="23" fillId="5" borderId="8" xfId="0" applyNumberFormat="1" applyFont="1" applyFill="1" applyBorder="1"/>
    <xf numFmtId="1" fontId="23" fillId="5" borderId="9" xfId="0" applyNumberFormat="1" applyFont="1" applyFill="1" applyBorder="1"/>
    <xf numFmtId="1" fontId="23" fillId="5" borderId="10" xfId="0" applyNumberFormat="1" applyFont="1" applyFill="1" applyBorder="1"/>
    <xf numFmtId="0" fontId="21" fillId="0" borderId="8" xfId="0" applyFont="1" applyBorder="1"/>
    <xf numFmtId="0" fontId="20" fillId="0" borderId="9" xfId="0" applyFont="1" applyBorder="1"/>
    <xf numFmtId="0" fontId="20" fillId="0" borderId="10" xfId="0" applyFont="1" applyBorder="1"/>
    <xf numFmtId="164" fontId="24" fillId="0" borderId="9" xfId="0" applyNumberFormat="1" applyFont="1" applyBorder="1"/>
    <xf numFmtId="164" fontId="20" fillId="0" borderId="9" xfId="0" applyNumberFormat="1" applyFont="1" applyBorder="1"/>
    <xf numFmtId="164" fontId="21" fillId="0" borderId="11" xfId="0" applyNumberFormat="1" applyFont="1" applyBorder="1"/>
    <xf numFmtId="164" fontId="20" fillId="0" borderId="8" xfId="0" applyNumberFormat="1" applyFont="1" applyBorder="1"/>
    <xf numFmtId="164" fontId="22" fillId="0" borderId="9" xfId="0" applyNumberFormat="1" applyFont="1" applyBorder="1"/>
    <xf numFmtId="164" fontId="20" fillId="0" borderId="10" xfId="0" applyNumberFormat="1" applyFont="1" applyBorder="1"/>
    <xf numFmtId="1" fontId="20" fillId="0" borderId="8" xfId="0" applyNumberFormat="1" applyFont="1" applyBorder="1"/>
    <xf numFmtId="1" fontId="20" fillId="0" borderId="9" xfId="0" applyNumberFormat="1" applyFont="1" applyBorder="1"/>
    <xf numFmtId="1" fontId="20" fillId="0" borderId="10" xfId="0" applyNumberFormat="1" applyFont="1" applyBorder="1"/>
    <xf numFmtId="164" fontId="22" fillId="4" borderId="11" xfId="0" applyNumberFormat="1" applyFont="1" applyFill="1" applyBorder="1"/>
    <xf numFmtId="0" fontId="25" fillId="0" borderId="0" xfId="0" applyFont="1" applyAlignment="1">
      <alignment horizontal="center"/>
    </xf>
    <xf numFmtId="164" fontId="26" fillId="2" borderId="0" xfId="0" applyNumberFormat="1" applyFont="1" applyFill="1" applyAlignment="1">
      <alignment horizontal="right"/>
    </xf>
    <xf numFmtId="0" fontId="26" fillId="0" borderId="0" xfId="0" applyFont="1"/>
    <xf numFmtId="164" fontId="26" fillId="3" borderId="0" xfId="0" applyNumberFormat="1" applyFont="1" applyFill="1" applyAlignment="1">
      <alignment horizontal="right"/>
    </xf>
    <xf numFmtId="164" fontId="26" fillId="4" borderId="0" xfId="0" applyNumberFormat="1" applyFont="1" applyFill="1" applyAlignment="1">
      <alignment horizontal="right"/>
    </xf>
    <xf numFmtId="0" fontId="21" fillId="7" borderId="1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3" xfId="0" applyFont="1" applyFill="1" applyBorder="1" applyAlignment="1">
      <alignment horizontal="center" vertical="center"/>
    </xf>
    <xf numFmtId="0" fontId="20" fillId="7" borderId="1" xfId="0" applyFont="1" applyFill="1" applyBorder="1"/>
    <xf numFmtId="0" fontId="21" fillId="0" borderId="2" xfId="0" applyFont="1" applyBorder="1"/>
    <xf numFmtId="164" fontId="21" fillId="8" borderId="3" xfId="0" applyNumberFormat="1" applyFont="1" applyFill="1" applyBorder="1"/>
    <xf numFmtId="164" fontId="28" fillId="0" borderId="8" xfId="0" applyNumberFormat="1" applyFont="1" applyBorder="1"/>
    <xf numFmtId="164" fontId="28" fillId="0" borderId="9" xfId="0" applyNumberFormat="1" applyFont="1" applyBorder="1"/>
    <xf numFmtId="164" fontId="26" fillId="2" borderId="8" xfId="0" applyNumberFormat="1" applyFont="1" applyFill="1" applyBorder="1"/>
    <xf numFmtId="164" fontId="26" fillId="3" borderId="10" xfId="0" applyNumberFormat="1" applyFont="1" applyFill="1" applyBorder="1"/>
    <xf numFmtId="0" fontId="20" fillId="0" borderId="0" xfId="0" applyFont="1" applyAlignment="1">
      <alignment horizontal="left"/>
    </xf>
    <xf numFmtId="0" fontId="20" fillId="7" borderId="5" xfId="0" applyFont="1" applyFill="1" applyBorder="1" applyAlignment="1">
      <alignment horizontal="left"/>
    </xf>
    <xf numFmtId="164" fontId="26" fillId="8" borderId="6" xfId="0" applyNumberFormat="1" applyFont="1" applyFill="1" applyBorder="1"/>
    <xf numFmtId="0" fontId="21" fillId="0" borderId="12" xfId="0" applyFont="1" applyBorder="1" applyAlignment="1">
      <alignment horizontal="right"/>
    </xf>
    <xf numFmtId="0" fontId="21" fillId="0" borderId="13" xfId="0" applyFont="1" applyBorder="1"/>
    <xf numFmtId="164" fontId="26" fillId="6" borderId="14" xfId="0" applyNumberFormat="1" applyFont="1" applyFill="1" applyBorder="1"/>
    <xf numFmtId="0" fontId="20" fillId="7" borderId="8" xfId="0" applyFont="1" applyFill="1" applyBorder="1"/>
    <xf numFmtId="0" fontId="21" fillId="0" borderId="9" xfId="0" applyFont="1" applyBorder="1"/>
    <xf numFmtId="164" fontId="21" fillId="8" borderId="10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13" fillId="9" borderId="0" xfId="0" applyFont="1" applyFill="1"/>
    <xf numFmtId="0" fontId="2" fillId="0" borderId="0" xfId="0" quotePrefix="1" applyFont="1"/>
    <xf numFmtId="0" fontId="4" fillId="4" borderId="0" xfId="0" applyFont="1" applyFill="1" applyAlignment="1">
      <alignment horizontal="right" vertical="center"/>
    </xf>
    <xf numFmtId="0" fontId="2" fillId="0" borderId="0" xfId="0" applyFont="1" applyAlignment="1">
      <alignment horizontal="left"/>
    </xf>
    <xf numFmtId="0" fontId="31" fillId="0" borderId="0" xfId="0" applyFont="1"/>
    <xf numFmtId="1" fontId="18" fillId="0" borderId="0" xfId="0" applyNumberFormat="1" applyFont="1"/>
    <xf numFmtId="0" fontId="32" fillId="0" borderId="0" xfId="0" applyFont="1"/>
    <xf numFmtId="0" fontId="31" fillId="0" borderId="0" xfId="0" applyFont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33" fillId="0" borderId="0" xfId="0" applyFont="1" applyAlignment="1">
      <alignment horizontal="right"/>
    </xf>
    <xf numFmtId="0" fontId="34" fillId="0" borderId="0" xfId="0" applyFont="1"/>
    <xf numFmtId="0" fontId="6" fillId="10" borderId="0" xfId="0" applyFont="1" applyFill="1"/>
    <xf numFmtId="0" fontId="0" fillId="10" borderId="0" xfId="0" applyFill="1"/>
    <xf numFmtId="0" fontId="2" fillId="0" borderId="0" xfId="0" applyFont="1" applyAlignment="1">
      <alignment horizontal="right" vertical="center"/>
    </xf>
    <xf numFmtId="0" fontId="29" fillId="5" borderId="1" xfId="0" applyFont="1" applyFill="1" applyBorder="1"/>
    <xf numFmtId="0" fontId="29" fillId="5" borderId="2" xfId="0" applyFont="1" applyFill="1" applyBorder="1"/>
    <xf numFmtId="0" fontId="29" fillId="5" borderId="3" xfId="0" applyFont="1" applyFill="1" applyBorder="1"/>
    <xf numFmtId="0" fontId="29" fillId="5" borderId="5" xfId="0" applyFont="1" applyFill="1" applyBorder="1"/>
    <xf numFmtId="0" fontId="29" fillId="5" borderId="0" xfId="0" applyFont="1" applyFill="1"/>
    <xf numFmtId="0" fontId="29" fillId="5" borderId="6" xfId="0" applyFont="1" applyFill="1" applyBorder="1"/>
    <xf numFmtId="0" fontId="29" fillId="5" borderId="8" xfId="0" applyFont="1" applyFill="1" applyBorder="1"/>
    <xf numFmtId="0" fontId="29" fillId="5" borderId="9" xfId="0" applyFont="1" applyFill="1" applyBorder="1"/>
    <xf numFmtId="0" fontId="29" fillId="5" borderId="10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5" xfId="0" applyFont="1" applyFill="1" applyBorder="1"/>
    <xf numFmtId="0" fontId="3" fillId="5" borderId="0" xfId="0" applyFont="1" applyFill="1"/>
    <xf numFmtId="0" fontId="3" fillId="5" borderId="6" xfId="0" applyFont="1" applyFill="1" applyBorder="1"/>
    <xf numFmtId="0" fontId="3" fillId="5" borderId="8" xfId="0" applyFont="1" applyFill="1" applyBorder="1"/>
    <xf numFmtId="0" fontId="3" fillId="5" borderId="9" xfId="0" applyFont="1" applyFill="1" applyBorder="1"/>
    <xf numFmtId="0" fontId="3" fillId="5" borderId="10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5" fillId="0" borderId="2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39" fillId="0" borderId="11" xfId="0" applyFont="1" applyBorder="1" applyAlignment="1">
      <alignment horizontal="right"/>
    </xf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40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8" fillId="0" borderId="0" xfId="0" applyFont="1" applyFill="1" applyBorder="1"/>
    <xf numFmtId="164" fontId="14" fillId="0" borderId="0" xfId="0" applyNumberFormat="1" applyFont="1" applyFill="1" applyBorder="1"/>
    <xf numFmtId="0" fontId="11" fillId="0" borderId="0" xfId="0" applyFont="1" applyFill="1" applyBorder="1" applyAlignment="1">
      <alignment horizontal="right"/>
    </xf>
    <xf numFmtId="164" fontId="6" fillId="0" borderId="0" xfId="0" applyNumberFormat="1" applyFont="1" applyFill="1" applyBorder="1"/>
    <xf numFmtId="0" fontId="11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6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F164E-C79E-464E-B57E-DDE42303B53A}">
  <sheetPr>
    <tabColor rgb="FF92D050"/>
  </sheetPr>
  <dimension ref="B1:AD61"/>
  <sheetViews>
    <sheetView showGridLines="0" zoomScale="75" zoomScaleNormal="75" workbookViewId="0">
      <pane ySplit="15" topLeftCell="A16" activePane="bottomLeft" state="frozen"/>
      <selection pane="bottomLeft" activeCell="D12" sqref="D12"/>
    </sheetView>
  </sheetViews>
  <sheetFormatPr defaultColWidth="10.5703125" defaultRowHeight="15.75" x14ac:dyDescent="0.25"/>
  <cols>
    <col min="1" max="1" width="2.5703125" customWidth="1"/>
    <col min="2" max="2" width="15.7109375" customWidth="1"/>
    <col min="3" max="19" width="12.5703125" style="9" customWidth="1"/>
    <col min="20" max="22" width="12.5703125" customWidth="1"/>
    <col min="24" max="27" width="12.5703125" customWidth="1"/>
  </cols>
  <sheetData>
    <row r="1" spans="2:30" s="1" customFormat="1" ht="30" customHeight="1" x14ac:dyDescent="0.25">
      <c r="B1" s="189" t="s">
        <v>71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47"/>
    </row>
    <row r="2" spans="2:30" s="1" customFormat="1" ht="30" customHeight="1" x14ac:dyDescent="0.25">
      <c r="B2" s="48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9"/>
      <c r="P2" s="49"/>
      <c r="Q2" s="49"/>
      <c r="R2" s="49"/>
      <c r="S2" s="49"/>
      <c r="T2" s="50"/>
      <c r="U2" s="50"/>
    </row>
    <row r="3" spans="2:30" s="2" customFormat="1" ht="9.9499999999999993" customHeight="1" thickBot="1" x14ac:dyDescent="0.3">
      <c r="B3" s="51"/>
      <c r="C3" s="52"/>
      <c r="D3" s="52"/>
      <c r="E3" s="52"/>
      <c r="F3" s="52"/>
      <c r="G3" s="52"/>
      <c r="H3" s="52"/>
      <c r="I3" s="52"/>
      <c r="J3" s="53"/>
      <c r="K3" s="53"/>
      <c r="L3" s="53"/>
      <c r="M3" s="53"/>
      <c r="N3" s="53"/>
      <c r="O3" s="53"/>
      <c r="P3" s="53"/>
      <c r="Q3" s="53"/>
      <c r="R3" s="53"/>
      <c r="S3" s="53"/>
      <c r="T3" s="54"/>
      <c r="U3" s="54"/>
    </row>
    <row r="4" spans="2:30" s="4" customFormat="1" ht="24.95" customHeight="1" x14ac:dyDescent="0.35">
      <c r="C4" s="190" t="s">
        <v>1</v>
      </c>
      <c r="D4" s="191"/>
      <c r="E4" s="192"/>
      <c r="F4" s="190" t="s">
        <v>69</v>
      </c>
      <c r="G4" s="191"/>
      <c r="H4" s="192"/>
      <c r="I4" s="191" t="s">
        <v>68</v>
      </c>
      <c r="J4" s="191"/>
      <c r="K4" s="139" t="s">
        <v>2</v>
      </c>
      <c r="L4" s="183" t="s">
        <v>3</v>
      </c>
      <c r="M4" s="184"/>
      <c r="N4" s="185"/>
      <c r="O4" s="183" t="s">
        <v>4</v>
      </c>
      <c r="P4" s="184"/>
      <c r="Q4" s="185"/>
      <c r="R4" s="186" t="s">
        <v>5</v>
      </c>
      <c r="S4" s="187"/>
      <c r="T4" s="188"/>
      <c r="U4" s="140" t="s">
        <v>6</v>
      </c>
    </row>
    <row r="5" spans="2:30" s="4" customFormat="1" ht="24.95" customHeight="1" thickBot="1" x14ac:dyDescent="0.4">
      <c r="C5" s="141" t="s">
        <v>7</v>
      </c>
      <c r="D5" s="142" t="s">
        <v>8</v>
      </c>
      <c r="E5" s="143" t="s">
        <v>9</v>
      </c>
      <c r="F5" s="141" t="s">
        <v>10</v>
      </c>
      <c r="G5" s="142" t="s">
        <v>11</v>
      </c>
      <c r="H5" s="143" t="s">
        <v>12</v>
      </c>
      <c r="I5" s="142" t="s">
        <v>13</v>
      </c>
      <c r="J5" s="142" t="s">
        <v>14</v>
      </c>
      <c r="K5" s="144" t="s">
        <v>15</v>
      </c>
      <c r="L5" s="145" t="s">
        <v>16</v>
      </c>
      <c r="M5" s="146" t="s">
        <v>15</v>
      </c>
      <c r="N5" s="147" t="s">
        <v>17</v>
      </c>
      <c r="O5" s="145" t="s">
        <v>18</v>
      </c>
      <c r="P5" s="146" t="s">
        <v>19</v>
      </c>
      <c r="Q5" s="147" t="s">
        <v>20</v>
      </c>
      <c r="R5" s="145" t="s">
        <v>18</v>
      </c>
      <c r="S5" s="146" t="s">
        <v>19</v>
      </c>
      <c r="T5" s="147" t="s">
        <v>20</v>
      </c>
      <c r="U5" s="197" t="s">
        <v>21</v>
      </c>
    </row>
    <row r="6" spans="2:30" s="4" customFormat="1" ht="24.95" customHeight="1" x14ac:dyDescent="0.35">
      <c r="B6" s="38" t="s">
        <v>22</v>
      </c>
      <c r="C6" s="72">
        <v>384</v>
      </c>
      <c r="D6" s="73">
        <v>432</v>
      </c>
      <c r="E6" s="74">
        <v>184</v>
      </c>
      <c r="F6" s="75">
        <f>SUM(C6:E6)</f>
        <v>1000</v>
      </c>
      <c r="G6" s="76">
        <f xml:space="preserve"> 2*C6 + D6</f>
        <v>1200</v>
      </c>
      <c r="H6" s="77">
        <f>2*E6 + D6</f>
        <v>800</v>
      </c>
      <c r="I6" s="78">
        <f>G6/(2*F6)</f>
        <v>0.6</v>
      </c>
      <c r="J6" s="79">
        <f>H6/(2*F6)</f>
        <v>0.4</v>
      </c>
      <c r="K6" s="80">
        <f>D6/F6</f>
        <v>0.432</v>
      </c>
      <c r="L6" s="81">
        <f>I6^2</f>
        <v>0.36</v>
      </c>
      <c r="M6" s="82">
        <f>2*I6*J6</f>
        <v>0.48</v>
      </c>
      <c r="N6" s="83">
        <f>J6^2</f>
        <v>0.16000000000000003</v>
      </c>
      <c r="O6" s="84">
        <f>ROUND(F$6*L6,0)</f>
        <v>360</v>
      </c>
      <c r="P6" s="85">
        <f xml:space="preserve"> ROUND(F$6*M6,0)</f>
        <v>480</v>
      </c>
      <c r="Q6" s="86">
        <f>ROUND(F$6*N6,0)</f>
        <v>160</v>
      </c>
      <c r="R6" s="84">
        <f>O6 - C6</f>
        <v>-24</v>
      </c>
      <c r="S6" s="85">
        <f>P6 -D6</f>
        <v>48</v>
      </c>
      <c r="T6" s="86">
        <f>Q6 - E6</f>
        <v>-24</v>
      </c>
      <c r="U6" s="87">
        <f xml:space="preserve"> (M6 - K6) / M6</f>
        <v>9.9999999999999978E-2</v>
      </c>
    </row>
    <row r="7" spans="2:30" s="4" customFormat="1" ht="24.95" customHeight="1" x14ac:dyDescent="0.35">
      <c r="B7" s="38" t="s">
        <v>23</v>
      </c>
      <c r="C7" s="88">
        <v>511</v>
      </c>
      <c r="D7" s="89">
        <v>378</v>
      </c>
      <c r="E7" s="90">
        <v>111</v>
      </c>
      <c r="F7" s="91">
        <f>SUM(C7:E7)</f>
        <v>1000</v>
      </c>
      <c r="G7" s="70">
        <f xml:space="preserve"> 2*C7 + D7</f>
        <v>1400</v>
      </c>
      <c r="H7" s="92">
        <f>2*E7 + D7</f>
        <v>600</v>
      </c>
      <c r="I7" s="93">
        <f>G7/(2*F7)</f>
        <v>0.7</v>
      </c>
      <c r="J7" s="94">
        <f>H7/(2*F7)</f>
        <v>0.3</v>
      </c>
      <c r="K7" s="95">
        <f>D7/F7</f>
        <v>0.378</v>
      </c>
      <c r="L7" s="81">
        <f>I7^2</f>
        <v>0.48999999999999994</v>
      </c>
      <c r="M7" s="82">
        <f>2*I7*J7</f>
        <v>0.42</v>
      </c>
      <c r="N7" s="83">
        <f>J7^2</f>
        <v>0.09</v>
      </c>
      <c r="O7" s="96">
        <f>ROUND(F$7*L7,0)</f>
        <v>490</v>
      </c>
      <c r="P7" s="97">
        <f xml:space="preserve"> ROUND(F$7*M7,0)</f>
        <v>420</v>
      </c>
      <c r="Q7" s="98">
        <f>ROUND(F$7*N7,0)</f>
        <v>90</v>
      </c>
      <c r="R7" s="96">
        <f>O7 - C7</f>
        <v>-21</v>
      </c>
      <c r="S7" s="97">
        <f>P7 -D7</f>
        <v>42</v>
      </c>
      <c r="T7" s="98">
        <f>Q7 - E7</f>
        <v>-21</v>
      </c>
      <c r="U7" s="87">
        <f xml:space="preserve"> (M7 - K7) / M7</f>
        <v>9.9999999999999964E-2</v>
      </c>
    </row>
    <row r="8" spans="2:30" s="4" customFormat="1" ht="24.95" customHeight="1" thickBot="1" x14ac:dyDescent="0.4">
      <c r="B8" s="38" t="s">
        <v>24</v>
      </c>
      <c r="C8" s="99">
        <v>656</v>
      </c>
      <c r="D8" s="100">
        <v>288</v>
      </c>
      <c r="E8" s="101">
        <v>56</v>
      </c>
      <c r="F8" s="102">
        <f>SUM(C8:E8)</f>
        <v>1000</v>
      </c>
      <c r="G8" s="103">
        <f xml:space="preserve"> 2*C8 + D8</f>
        <v>1600</v>
      </c>
      <c r="H8" s="104">
        <f>2*E8 + D8</f>
        <v>400</v>
      </c>
      <c r="I8" s="105">
        <f>G8/(2*F8)</f>
        <v>0.8</v>
      </c>
      <c r="J8" s="106">
        <f>H8/(2*F8)</f>
        <v>0.2</v>
      </c>
      <c r="K8" s="107">
        <f>D8/F8</f>
        <v>0.28799999999999998</v>
      </c>
      <c r="L8" s="108">
        <f>I8^2</f>
        <v>0.64000000000000012</v>
      </c>
      <c r="M8" s="109">
        <f>2*I8*J8</f>
        <v>0.32000000000000006</v>
      </c>
      <c r="N8" s="110">
        <f>J8^2</f>
        <v>4.0000000000000008E-2</v>
      </c>
      <c r="O8" s="111">
        <f>ROUND(F$8*L8,0)</f>
        <v>640</v>
      </c>
      <c r="P8" s="112">
        <f xml:space="preserve"> ROUND(F$8*M8,0)</f>
        <v>320</v>
      </c>
      <c r="Q8" s="113">
        <f>ROUND(F$8*N8,0)</f>
        <v>40</v>
      </c>
      <c r="R8" s="111">
        <f>O8 - C8</f>
        <v>-16</v>
      </c>
      <c r="S8" s="112">
        <f>P8 -D8</f>
        <v>32</v>
      </c>
      <c r="T8" s="113">
        <f>Q8 - E8</f>
        <v>-16</v>
      </c>
      <c r="U8" s="114">
        <f xml:space="preserve"> (M8 - K8) / M8</f>
        <v>0.10000000000000024</v>
      </c>
    </row>
    <row r="9" spans="2:30" s="4" customFormat="1" ht="24.95" customHeight="1" x14ac:dyDescent="0.35">
      <c r="C9" s="195"/>
      <c r="D9" s="195"/>
      <c r="E9" s="195"/>
      <c r="F9" s="70"/>
      <c r="G9" s="115"/>
      <c r="H9" s="70"/>
      <c r="I9" s="195"/>
      <c r="J9" s="195"/>
      <c r="K9" s="116">
        <f>AVERAGE(K6:K8)</f>
        <v>0.36600000000000005</v>
      </c>
      <c r="L9" s="117"/>
      <c r="M9" s="118">
        <f>AVERAGE(M6:M8)</f>
        <v>0.40666666666666668</v>
      </c>
      <c r="N9" s="117"/>
      <c r="O9" s="196"/>
      <c r="P9" s="196"/>
      <c r="Q9" s="196"/>
      <c r="R9" s="196"/>
      <c r="S9" s="196"/>
      <c r="T9" s="196"/>
      <c r="U9" s="119">
        <f>AVERAGE(U6:U8)</f>
        <v>0.10000000000000007</v>
      </c>
    </row>
    <row r="10" spans="2:30" s="4" customFormat="1" ht="24.95" customHeight="1" thickBot="1" x14ac:dyDescent="0.4">
      <c r="C10" s="11"/>
      <c r="D10" s="11"/>
      <c r="E10" s="11"/>
      <c r="I10" s="11"/>
      <c r="J10" s="11"/>
      <c r="K10" s="11"/>
      <c r="M10" s="11"/>
      <c r="O10" s="11"/>
      <c r="P10" s="11"/>
      <c r="Q10" s="11"/>
      <c r="R10" s="11"/>
      <c r="S10" s="11"/>
      <c r="T10" s="11"/>
      <c r="U10" s="11"/>
    </row>
    <row r="11" spans="2:30" s="4" customFormat="1" ht="24.95" customHeight="1" x14ac:dyDescent="0.35">
      <c r="C11" s="149"/>
      <c r="I11" s="120" t="s">
        <v>66</v>
      </c>
      <c r="J11" s="121" t="s">
        <v>67</v>
      </c>
      <c r="K11" s="120" t="s">
        <v>25</v>
      </c>
      <c r="L11" s="121" t="s">
        <v>26</v>
      </c>
      <c r="M11" s="122" t="s">
        <v>27</v>
      </c>
      <c r="P11" s="70"/>
      <c r="Q11" s="123" t="s">
        <v>62</v>
      </c>
      <c r="R11" s="124" t="s">
        <v>28</v>
      </c>
      <c r="S11" s="124"/>
      <c r="T11" s="76"/>
      <c r="U11" s="125">
        <f xml:space="preserve"> (M12 - K12) / M12</f>
        <v>0.10000000000000005</v>
      </c>
      <c r="V11" s="149"/>
    </row>
    <row r="12" spans="2:30" s="4" customFormat="1" ht="24.95" customHeight="1" thickBot="1" x14ac:dyDescent="0.4">
      <c r="C12" s="38"/>
      <c r="G12" s="149"/>
      <c r="I12" s="126">
        <f>((I6*2*F6) + (I7*2*F7) + (I8*2*F8))/(2*SUM(F6:F8))</f>
        <v>0.7</v>
      </c>
      <c r="J12" s="127">
        <f>((J6*2*F6) + (J7*2*F7) + (J8*2*F8)) / (2*SUM(F6:F8))</f>
        <v>0.3</v>
      </c>
      <c r="K12" s="128">
        <f xml:space="preserve"> (K6*F6 + K7*F7 +K8*F8)/SUM(F6:F8)</f>
        <v>0.36599999999999999</v>
      </c>
      <c r="L12" s="127">
        <f xml:space="preserve"> 2*I12*J12</f>
        <v>0.42</v>
      </c>
      <c r="M12" s="129">
        <f>(M6*F6 + M7*F7 + M8*F8)/SUM(F6:F8)</f>
        <v>0.40666666666666668</v>
      </c>
      <c r="P12" s="130"/>
      <c r="Q12" s="131" t="s">
        <v>63</v>
      </c>
      <c r="R12" s="71" t="s">
        <v>29</v>
      </c>
      <c r="S12" s="71"/>
      <c r="T12" s="70"/>
      <c r="U12" s="132">
        <f xml:space="preserve"> (L12 - M12) / L12</f>
        <v>3.1746031746031689E-2</v>
      </c>
      <c r="V12" s="38"/>
      <c r="Z12" s="149"/>
      <c r="AA12" s="150"/>
      <c r="AC12" s="13"/>
    </row>
    <row r="13" spans="2:30" s="4" customFormat="1" ht="24.95" customHeight="1" thickBot="1" x14ac:dyDescent="0.4">
      <c r="I13" s="133" t="s">
        <v>64</v>
      </c>
      <c r="J13" s="134" t="s">
        <v>30</v>
      </c>
      <c r="K13" s="134"/>
      <c r="L13" s="134"/>
      <c r="M13" s="135">
        <f xml:space="preserve"> 1 -  (1 - U12) / (1- M10)</f>
        <v>3.1746031746031633E-2</v>
      </c>
      <c r="P13" s="70"/>
      <c r="Q13" s="136" t="s">
        <v>65</v>
      </c>
      <c r="R13" s="137" t="s">
        <v>31</v>
      </c>
      <c r="S13" s="137"/>
      <c r="T13" s="103"/>
      <c r="U13" s="138">
        <f xml:space="preserve"> (L12 - K12) / L12</f>
        <v>0.12857142857142856</v>
      </c>
      <c r="AC13" s="14"/>
      <c r="AD13" s="15"/>
    </row>
    <row r="14" spans="2:30" s="4" customFormat="1" ht="24.95" customHeight="1" x14ac:dyDescent="0.35">
      <c r="C14" s="9"/>
      <c r="D14" s="9"/>
      <c r="E14" s="9"/>
      <c r="F14" s="9"/>
      <c r="G14" s="9"/>
      <c r="H14" s="9"/>
      <c r="I14" s="9"/>
      <c r="J14" s="9"/>
      <c r="K14" s="10"/>
      <c r="L14" s="9"/>
      <c r="M14" s="9"/>
      <c r="N14" s="9"/>
      <c r="O14" s="9"/>
      <c r="P14" s="9"/>
      <c r="Q14" s="9"/>
      <c r="R14" s="9"/>
      <c r="S14" s="9"/>
    </row>
    <row r="15" spans="2:30" s="3" customFormat="1" ht="24.95" customHeight="1" x14ac:dyDescent="0.35">
      <c r="C15" s="16"/>
      <c r="F15" s="142" t="s">
        <v>7</v>
      </c>
      <c r="G15" s="142" t="s">
        <v>8</v>
      </c>
      <c r="H15" s="142" t="s">
        <v>9</v>
      </c>
      <c r="I15" s="46"/>
      <c r="J15" s="151" t="s">
        <v>6</v>
      </c>
      <c r="K15" s="194" t="s">
        <v>32</v>
      </c>
      <c r="L15" s="194"/>
      <c r="M15" s="4"/>
      <c r="N15" s="4"/>
      <c r="O15" s="142" t="s">
        <v>7</v>
      </c>
      <c r="P15" s="142" t="s">
        <v>8</v>
      </c>
      <c r="Q15" s="142" t="s">
        <v>9</v>
      </c>
      <c r="R15" s="4"/>
      <c r="S15" s="151" t="s">
        <v>6</v>
      </c>
      <c r="T15" s="194" t="s">
        <v>32</v>
      </c>
      <c r="U15" s="194"/>
    </row>
    <row r="16" spans="2:30" s="4" customFormat="1" ht="21" x14ac:dyDescent="0.35">
      <c r="B16" s="152" t="s">
        <v>75</v>
      </c>
      <c r="G16" s="142"/>
      <c r="H16" s="152"/>
      <c r="M16" s="164"/>
      <c r="N16" s="200" t="s">
        <v>74</v>
      </c>
      <c r="V16" s="164"/>
    </row>
    <row r="17" spans="2:21" s="3" customFormat="1" ht="21.75" thickBot="1" x14ac:dyDescent="0.4">
      <c r="B17" s="16"/>
      <c r="G17" s="5"/>
      <c r="H17" s="16"/>
      <c r="L17" s="18"/>
      <c r="M17" s="38"/>
      <c r="N17" s="5" t="s">
        <v>33</v>
      </c>
      <c r="U17" s="18"/>
    </row>
    <row r="18" spans="2:21" s="3" customFormat="1" ht="18.75" x14ac:dyDescent="0.3">
      <c r="E18" s="68" t="s">
        <v>22</v>
      </c>
      <c r="F18" s="20">
        <v>250</v>
      </c>
      <c r="G18" s="21">
        <v>500</v>
      </c>
      <c r="H18" s="22">
        <v>250</v>
      </c>
      <c r="I18" s="23"/>
      <c r="J18" s="24"/>
      <c r="K18" s="25" t="s">
        <v>34</v>
      </c>
      <c r="L18" s="26"/>
      <c r="M18" s="31"/>
      <c r="N18" s="68" t="s">
        <v>22</v>
      </c>
      <c r="O18" s="20">
        <v>160</v>
      </c>
      <c r="P18" s="21">
        <v>480</v>
      </c>
      <c r="Q18" s="22">
        <v>360</v>
      </c>
      <c r="S18" s="24"/>
      <c r="T18" s="25" t="s">
        <v>34</v>
      </c>
      <c r="U18" s="26"/>
    </row>
    <row r="19" spans="2:21" s="3" customFormat="1" ht="21" x14ac:dyDescent="0.35">
      <c r="B19" s="38" t="s">
        <v>35</v>
      </c>
      <c r="E19" s="68" t="s">
        <v>23</v>
      </c>
      <c r="F19" s="28">
        <v>250</v>
      </c>
      <c r="G19" s="29">
        <v>500</v>
      </c>
      <c r="H19" s="30">
        <v>250</v>
      </c>
      <c r="I19" s="23"/>
      <c r="J19" s="24"/>
      <c r="K19" s="25" t="s">
        <v>36</v>
      </c>
      <c r="L19" s="26"/>
      <c r="M19" s="31">
        <v>1</v>
      </c>
      <c r="N19" s="68" t="s">
        <v>23</v>
      </c>
      <c r="O19" s="28">
        <v>250</v>
      </c>
      <c r="P19" s="29">
        <v>500</v>
      </c>
      <c r="Q19" s="30">
        <v>250</v>
      </c>
      <c r="S19" s="24"/>
      <c r="T19" s="25" t="s">
        <v>36</v>
      </c>
      <c r="U19" s="26"/>
    </row>
    <row r="20" spans="2:21" s="3" customFormat="1" ht="21.75" thickBot="1" x14ac:dyDescent="0.4">
      <c r="B20" s="4"/>
      <c r="E20" s="68" t="s">
        <v>24</v>
      </c>
      <c r="F20" s="32">
        <v>250</v>
      </c>
      <c r="G20" s="33">
        <v>500</v>
      </c>
      <c r="H20" s="34">
        <v>250</v>
      </c>
      <c r="I20" s="23"/>
      <c r="J20" s="24"/>
      <c r="K20" s="25" t="s">
        <v>37</v>
      </c>
      <c r="L20" s="26"/>
      <c r="M20" s="31"/>
      <c r="N20" s="68" t="s">
        <v>24</v>
      </c>
      <c r="O20" s="32">
        <v>90</v>
      </c>
      <c r="P20" s="33">
        <v>420</v>
      </c>
      <c r="Q20" s="34">
        <v>490</v>
      </c>
      <c r="S20" s="24"/>
      <c r="T20" s="25" t="s">
        <v>37</v>
      </c>
      <c r="U20" s="26"/>
    </row>
    <row r="21" spans="2:21" s="3" customFormat="1" ht="21.75" thickBot="1" x14ac:dyDescent="0.4">
      <c r="B21" s="4"/>
      <c r="E21" s="68"/>
      <c r="I21" s="17"/>
      <c r="J21" s="17"/>
      <c r="K21" s="19"/>
      <c r="L21" s="9"/>
      <c r="M21" s="31"/>
      <c r="N21" s="68"/>
      <c r="T21" s="35"/>
      <c r="U21" s="9"/>
    </row>
    <row r="22" spans="2:21" s="3" customFormat="1" ht="21" x14ac:dyDescent="0.35">
      <c r="B22" s="4"/>
      <c r="E22" s="68" t="s">
        <v>22</v>
      </c>
      <c r="F22" s="20">
        <v>275</v>
      </c>
      <c r="G22" s="21">
        <v>450</v>
      </c>
      <c r="H22" s="22">
        <v>275</v>
      </c>
      <c r="I22" s="23"/>
      <c r="J22" s="24"/>
      <c r="K22" s="25" t="s">
        <v>34</v>
      </c>
      <c r="L22" s="26"/>
      <c r="M22" s="31"/>
      <c r="N22" s="68" t="s">
        <v>22</v>
      </c>
      <c r="O22" s="20">
        <v>184.00000000000003</v>
      </c>
      <c r="P22" s="21">
        <v>432</v>
      </c>
      <c r="Q22" s="22">
        <v>384</v>
      </c>
      <c r="S22" s="24"/>
      <c r="T22" s="25" t="s">
        <v>34</v>
      </c>
      <c r="U22" s="26"/>
    </row>
    <row r="23" spans="2:21" s="3" customFormat="1" ht="21" x14ac:dyDescent="0.35">
      <c r="B23" s="38" t="s">
        <v>38</v>
      </c>
      <c r="E23" s="68" t="s">
        <v>23</v>
      </c>
      <c r="F23" s="28">
        <v>275</v>
      </c>
      <c r="G23" s="29">
        <v>450</v>
      </c>
      <c r="H23" s="30">
        <v>275</v>
      </c>
      <c r="I23" s="23"/>
      <c r="J23" s="24"/>
      <c r="K23" s="25" t="s">
        <v>36</v>
      </c>
      <c r="L23" s="26"/>
      <c r="M23" s="31">
        <v>2</v>
      </c>
      <c r="N23" s="68" t="s">
        <v>23</v>
      </c>
      <c r="O23" s="28">
        <v>275</v>
      </c>
      <c r="P23" s="29">
        <v>450</v>
      </c>
      <c r="Q23" s="30">
        <v>275</v>
      </c>
      <c r="S23" s="24"/>
      <c r="T23" s="25" t="s">
        <v>36</v>
      </c>
      <c r="U23" s="26"/>
    </row>
    <row r="24" spans="2:21" s="3" customFormat="1" ht="21.75" thickBot="1" x14ac:dyDescent="0.4">
      <c r="B24" s="38" t="s">
        <v>39</v>
      </c>
      <c r="E24" s="68" t="s">
        <v>24</v>
      </c>
      <c r="F24" s="32">
        <v>275</v>
      </c>
      <c r="G24" s="33">
        <v>450</v>
      </c>
      <c r="H24" s="34">
        <v>275</v>
      </c>
      <c r="I24" s="23"/>
      <c r="J24" s="24"/>
      <c r="K24" s="25" t="s">
        <v>37</v>
      </c>
      <c r="L24" s="26"/>
      <c r="M24" s="31"/>
      <c r="N24" s="68" t="s">
        <v>24</v>
      </c>
      <c r="O24" s="32">
        <v>111.00000000000003</v>
      </c>
      <c r="P24" s="33">
        <v>378.00000000000006</v>
      </c>
      <c r="Q24" s="34">
        <v>510.99999999999994</v>
      </c>
      <c r="S24" s="24"/>
      <c r="T24" s="25" t="s">
        <v>37</v>
      </c>
      <c r="U24" s="26"/>
    </row>
    <row r="25" spans="2:21" s="3" customFormat="1" ht="21.75" thickBot="1" x14ac:dyDescent="0.4">
      <c r="B25" s="4"/>
      <c r="E25" s="68"/>
      <c r="I25" s="17"/>
      <c r="J25" s="17"/>
      <c r="K25" s="19"/>
      <c r="L25" s="9"/>
      <c r="M25" s="31"/>
      <c r="N25" s="68"/>
      <c r="T25" s="35"/>
      <c r="U25" s="9"/>
    </row>
    <row r="26" spans="2:21" s="3" customFormat="1" ht="21" x14ac:dyDescent="0.35">
      <c r="B26" s="4"/>
      <c r="E26" s="68" t="s">
        <v>22</v>
      </c>
      <c r="F26" s="20">
        <v>333</v>
      </c>
      <c r="G26" s="21">
        <v>333</v>
      </c>
      <c r="H26" s="22">
        <v>333</v>
      </c>
      <c r="I26" s="23"/>
      <c r="J26" s="24"/>
      <c r="K26" s="25" t="s">
        <v>34</v>
      </c>
      <c r="L26" s="26"/>
      <c r="M26" s="31"/>
      <c r="N26" s="68" t="s">
        <v>22</v>
      </c>
      <c r="O26" s="20">
        <v>810</v>
      </c>
      <c r="P26" s="21">
        <v>180</v>
      </c>
      <c r="Q26" s="22">
        <v>10</v>
      </c>
      <c r="S26" s="24"/>
      <c r="T26" s="25" t="s">
        <v>34</v>
      </c>
      <c r="U26" s="26"/>
    </row>
    <row r="27" spans="2:21" s="3" customFormat="1" ht="21" x14ac:dyDescent="0.35">
      <c r="B27" s="38" t="s">
        <v>40</v>
      </c>
      <c r="E27" s="68" t="s">
        <v>23</v>
      </c>
      <c r="F27" s="28">
        <v>333</v>
      </c>
      <c r="G27" s="29">
        <v>333</v>
      </c>
      <c r="H27" s="30">
        <v>333</v>
      </c>
      <c r="I27" s="23"/>
      <c r="J27" s="24"/>
      <c r="K27" s="25" t="s">
        <v>36</v>
      </c>
      <c r="L27" s="26"/>
      <c r="M27" s="31">
        <v>3</v>
      </c>
      <c r="N27" s="68" t="s">
        <v>23</v>
      </c>
      <c r="O27" s="28">
        <v>500</v>
      </c>
      <c r="P27" s="29">
        <v>0</v>
      </c>
      <c r="Q27" s="30">
        <v>500</v>
      </c>
      <c r="S27" s="24"/>
      <c r="T27" s="25" t="s">
        <v>36</v>
      </c>
      <c r="U27" s="26"/>
    </row>
    <row r="28" spans="2:21" s="3" customFormat="1" ht="21.75" thickBot="1" x14ac:dyDescent="0.4">
      <c r="B28" s="4"/>
      <c r="E28" s="68" t="s">
        <v>24</v>
      </c>
      <c r="F28" s="32">
        <v>333</v>
      </c>
      <c r="G28" s="33">
        <v>333</v>
      </c>
      <c r="H28" s="34">
        <v>333</v>
      </c>
      <c r="I28" s="23"/>
      <c r="J28" s="24"/>
      <c r="K28" s="25" t="s">
        <v>37</v>
      </c>
      <c r="L28" s="26"/>
      <c r="M28" s="31"/>
      <c r="N28" s="68" t="s">
        <v>24</v>
      </c>
      <c r="O28" s="32">
        <v>10</v>
      </c>
      <c r="P28" s="33">
        <v>180</v>
      </c>
      <c r="Q28" s="34">
        <v>810</v>
      </c>
      <c r="S28" s="24"/>
      <c r="T28" s="25" t="s">
        <v>37</v>
      </c>
      <c r="U28" s="26"/>
    </row>
    <row r="29" spans="2:21" s="3" customFormat="1" ht="21.75" thickBot="1" x14ac:dyDescent="0.4">
      <c r="B29" s="4"/>
      <c r="E29" s="68"/>
      <c r="I29" s="17"/>
      <c r="J29" s="17"/>
      <c r="K29" s="19"/>
      <c r="L29" s="9"/>
      <c r="M29" s="31"/>
      <c r="N29" s="68"/>
      <c r="T29" s="35"/>
      <c r="U29" s="9"/>
    </row>
    <row r="30" spans="2:21" s="3" customFormat="1" ht="21" x14ac:dyDescent="0.35">
      <c r="B30" s="4"/>
      <c r="E30" s="68" t="s">
        <v>22</v>
      </c>
      <c r="F30" s="20">
        <v>250</v>
      </c>
      <c r="G30" s="21">
        <v>500</v>
      </c>
      <c r="H30" s="22">
        <v>250</v>
      </c>
      <c r="I30" s="23"/>
      <c r="J30" s="24"/>
      <c r="K30" s="25" t="s">
        <v>34</v>
      </c>
      <c r="L30" s="26"/>
      <c r="M30" s="31"/>
      <c r="N30" s="68" t="s">
        <v>22</v>
      </c>
      <c r="O30" s="20">
        <v>810</v>
      </c>
      <c r="P30" s="21">
        <v>180</v>
      </c>
      <c r="Q30" s="22">
        <v>10</v>
      </c>
      <c r="S30" s="24"/>
      <c r="T30" s="25" t="s">
        <v>34</v>
      </c>
      <c r="U30" s="26"/>
    </row>
    <row r="31" spans="2:21" s="3" customFormat="1" ht="21" x14ac:dyDescent="0.35">
      <c r="B31" s="38" t="s">
        <v>41</v>
      </c>
      <c r="E31" s="68" t="s">
        <v>23</v>
      </c>
      <c r="F31" s="28">
        <v>333</v>
      </c>
      <c r="G31" s="29">
        <v>333</v>
      </c>
      <c r="H31" s="30">
        <v>333</v>
      </c>
      <c r="I31" s="23"/>
      <c r="J31" s="24"/>
      <c r="K31" s="25" t="s">
        <v>36</v>
      </c>
      <c r="L31" s="26"/>
      <c r="M31" s="31">
        <v>4</v>
      </c>
      <c r="N31" s="68" t="s">
        <v>23</v>
      </c>
      <c r="O31" s="28">
        <v>250</v>
      </c>
      <c r="P31" s="29">
        <v>500</v>
      </c>
      <c r="Q31" s="30">
        <v>250</v>
      </c>
      <c r="S31" s="24"/>
      <c r="T31" s="25" t="s">
        <v>36</v>
      </c>
      <c r="U31" s="26"/>
    </row>
    <row r="32" spans="2:21" s="3" customFormat="1" ht="19.5" thickBot="1" x14ac:dyDescent="0.35">
      <c r="E32" s="68" t="s">
        <v>24</v>
      </c>
      <c r="F32" s="32">
        <v>250</v>
      </c>
      <c r="G32" s="33">
        <v>500</v>
      </c>
      <c r="H32" s="34">
        <v>250</v>
      </c>
      <c r="I32" s="23"/>
      <c r="J32" s="24"/>
      <c r="K32" s="25" t="s">
        <v>37</v>
      </c>
      <c r="L32" s="26"/>
      <c r="M32" s="31"/>
      <c r="N32" s="68" t="s">
        <v>24</v>
      </c>
      <c r="O32" s="32">
        <v>10</v>
      </c>
      <c r="P32" s="33">
        <v>180</v>
      </c>
      <c r="Q32" s="34">
        <v>810</v>
      </c>
      <c r="S32" s="24"/>
      <c r="T32" s="25" t="s">
        <v>37</v>
      </c>
      <c r="U32" s="26"/>
    </row>
    <row r="33" spans="2:21" s="3" customFormat="1" ht="19.5" thickBot="1" x14ac:dyDescent="0.35">
      <c r="E33" s="68"/>
      <c r="I33" s="17"/>
      <c r="J33" s="17"/>
      <c r="K33" s="19"/>
      <c r="L33" s="9"/>
      <c r="M33" s="31"/>
      <c r="N33" s="68"/>
      <c r="T33" s="35"/>
      <c r="U33" s="9"/>
    </row>
    <row r="34" spans="2:21" s="3" customFormat="1" ht="18.75" x14ac:dyDescent="0.3">
      <c r="B34" s="41" t="s">
        <v>72</v>
      </c>
      <c r="E34" s="68" t="s">
        <v>22</v>
      </c>
      <c r="F34" s="20"/>
      <c r="G34" s="21"/>
      <c r="H34" s="22"/>
      <c r="I34" s="23"/>
      <c r="J34" s="24"/>
      <c r="K34" s="25" t="s">
        <v>34</v>
      </c>
      <c r="L34" s="26"/>
      <c r="M34" s="31"/>
      <c r="N34" s="68" t="s">
        <v>22</v>
      </c>
      <c r="O34" s="20">
        <v>490</v>
      </c>
      <c r="P34" s="21">
        <v>420</v>
      </c>
      <c r="Q34" s="22">
        <v>90</v>
      </c>
      <c r="S34" s="24"/>
      <c r="T34" s="25" t="s">
        <v>34</v>
      </c>
      <c r="U34" s="26"/>
    </row>
    <row r="35" spans="2:21" s="3" customFormat="1" ht="18.75" x14ac:dyDescent="0.3">
      <c r="E35" s="68" t="s">
        <v>23</v>
      </c>
      <c r="F35" s="28"/>
      <c r="G35" s="29"/>
      <c r="H35" s="30"/>
      <c r="I35" s="23"/>
      <c r="J35" s="24"/>
      <c r="K35" s="25" t="s">
        <v>36</v>
      </c>
      <c r="L35" s="26"/>
      <c r="M35" s="31">
        <v>5</v>
      </c>
      <c r="N35" s="68" t="s">
        <v>23</v>
      </c>
      <c r="O35" s="28">
        <v>640</v>
      </c>
      <c r="P35" s="29">
        <v>320</v>
      </c>
      <c r="Q35" s="30">
        <v>40</v>
      </c>
      <c r="S35" s="24"/>
      <c r="T35" s="25" t="s">
        <v>36</v>
      </c>
      <c r="U35" s="26"/>
    </row>
    <row r="36" spans="2:21" s="3" customFormat="1" ht="19.5" thickBot="1" x14ac:dyDescent="0.35">
      <c r="E36" s="68" t="s">
        <v>24</v>
      </c>
      <c r="F36" s="32"/>
      <c r="G36" s="33"/>
      <c r="H36" s="34"/>
      <c r="I36" s="23"/>
      <c r="J36" s="24"/>
      <c r="K36" s="25" t="s">
        <v>37</v>
      </c>
      <c r="L36" s="26"/>
      <c r="M36" s="12"/>
      <c r="N36" s="68" t="s">
        <v>24</v>
      </c>
      <c r="O36" s="32">
        <v>810</v>
      </c>
      <c r="P36" s="33">
        <v>180</v>
      </c>
      <c r="Q36" s="34">
        <v>10</v>
      </c>
      <c r="S36" s="24"/>
      <c r="T36" s="25" t="s">
        <v>37</v>
      </c>
      <c r="U36" s="26"/>
    </row>
    <row r="37" spans="2:21" s="3" customFormat="1" ht="18.75" x14ac:dyDescent="0.3">
      <c r="I37" s="17"/>
      <c r="J37" s="17"/>
      <c r="L37" s="9"/>
      <c r="M37" s="12"/>
      <c r="N37" s="12"/>
      <c r="T37" s="35"/>
      <c r="U37" s="9"/>
    </row>
    <row r="38" spans="2:21" s="4" customFormat="1" ht="21.75" thickBot="1" x14ac:dyDescent="0.4">
      <c r="B38" s="4" t="s">
        <v>73</v>
      </c>
      <c r="L38" s="46"/>
      <c r="M38" s="38"/>
      <c r="N38" s="38"/>
      <c r="T38" s="13"/>
    </row>
    <row r="39" spans="2:21" s="3" customFormat="1" ht="21" x14ac:dyDescent="0.35">
      <c r="I39" s="23"/>
      <c r="J39" s="23"/>
      <c r="K39" s="12"/>
      <c r="L39" s="36"/>
      <c r="M39" s="12"/>
      <c r="N39" s="68" t="s">
        <v>22</v>
      </c>
      <c r="O39" s="174">
        <v>292</v>
      </c>
      <c r="P39" s="175">
        <v>496</v>
      </c>
      <c r="Q39" s="176">
        <v>213</v>
      </c>
      <c r="R39" s="23"/>
      <c r="S39" s="24"/>
      <c r="T39" s="25" t="s">
        <v>34</v>
      </c>
      <c r="U39" s="26"/>
    </row>
    <row r="40" spans="2:21" s="3" customFormat="1" ht="21" x14ac:dyDescent="0.35">
      <c r="I40" s="23"/>
      <c r="J40" s="23"/>
      <c r="K40" s="16"/>
      <c r="L40" s="36"/>
      <c r="M40" s="31">
        <v>6</v>
      </c>
      <c r="N40" s="68" t="s">
        <v>23</v>
      </c>
      <c r="O40" s="177">
        <v>845</v>
      </c>
      <c r="P40" s="178">
        <v>144</v>
      </c>
      <c r="Q40" s="179">
        <v>11</v>
      </c>
      <c r="R40" s="23"/>
      <c r="S40" s="24"/>
      <c r="T40" s="25" t="s">
        <v>36</v>
      </c>
      <c r="U40" s="26"/>
    </row>
    <row r="41" spans="2:21" s="3" customFormat="1" ht="21.75" thickBot="1" x14ac:dyDescent="0.4">
      <c r="I41" s="23"/>
      <c r="J41" s="23"/>
      <c r="K41" s="12"/>
      <c r="L41" s="36"/>
      <c r="M41" s="12"/>
      <c r="N41" s="68" t="s">
        <v>24</v>
      </c>
      <c r="O41" s="180">
        <v>30</v>
      </c>
      <c r="P41" s="181">
        <v>296</v>
      </c>
      <c r="Q41" s="182">
        <v>674</v>
      </c>
      <c r="R41" s="23"/>
      <c r="S41" s="24"/>
      <c r="T41" s="25" t="s">
        <v>37</v>
      </c>
      <c r="U41" s="26"/>
    </row>
    <row r="42" spans="2:21" ht="16.5" thickBot="1" x14ac:dyDescent="0.3">
      <c r="N42" s="68"/>
    </row>
    <row r="43" spans="2:21" ht="21" x14ac:dyDescent="0.35">
      <c r="N43" s="68" t="s">
        <v>22</v>
      </c>
      <c r="O43" s="165">
        <v>730</v>
      </c>
      <c r="P43" s="166">
        <v>120</v>
      </c>
      <c r="Q43" s="167">
        <v>150</v>
      </c>
      <c r="S43" s="24"/>
      <c r="T43" s="25" t="s">
        <v>34</v>
      </c>
      <c r="U43" s="26"/>
    </row>
    <row r="44" spans="2:21" ht="21" x14ac:dyDescent="0.35">
      <c r="M44" s="31">
        <v>7</v>
      </c>
      <c r="N44" s="68" t="s">
        <v>23</v>
      </c>
      <c r="O44" s="168">
        <v>390</v>
      </c>
      <c r="P44" s="169">
        <v>460</v>
      </c>
      <c r="Q44" s="170">
        <v>150</v>
      </c>
      <c r="S44" s="24"/>
      <c r="T44" s="25" t="s">
        <v>36</v>
      </c>
      <c r="U44" s="26"/>
    </row>
    <row r="45" spans="2:21" ht="21.75" thickBot="1" x14ac:dyDescent="0.4">
      <c r="N45" s="68" t="s">
        <v>24</v>
      </c>
      <c r="O45" s="171">
        <v>330</v>
      </c>
      <c r="P45" s="172">
        <v>450</v>
      </c>
      <c r="Q45" s="173">
        <v>220</v>
      </c>
      <c r="S45" s="24"/>
      <c r="T45" s="25" t="s">
        <v>37</v>
      </c>
      <c r="U45" s="26"/>
    </row>
    <row r="46" spans="2:21" ht="19.5" thickBot="1" x14ac:dyDescent="0.35">
      <c r="N46" s="12"/>
    </row>
    <row r="47" spans="2:21" s="3" customFormat="1" ht="21" x14ac:dyDescent="0.35">
      <c r="B47" s="45" t="s">
        <v>70</v>
      </c>
      <c r="M47" s="27"/>
      <c r="N47" s="68" t="s">
        <v>22</v>
      </c>
      <c r="O47" s="20">
        <v>10</v>
      </c>
      <c r="P47" s="21">
        <v>180</v>
      </c>
      <c r="Q47" s="22">
        <v>810</v>
      </c>
      <c r="R47" s="23"/>
      <c r="S47" s="24"/>
      <c r="T47" s="25" t="s">
        <v>34</v>
      </c>
      <c r="U47" s="26"/>
    </row>
    <row r="48" spans="2:21" s="3" customFormat="1" ht="21" x14ac:dyDescent="0.35">
      <c r="C48" s="9"/>
      <c r="D48" s="9"/>
      <c r="E48" s="9"/>
      <c r="F48" s="9"/>
      <c r="G48" s="9"/>
      <c r="H48" s="9"/>
      <c r="I48" s="9"/>
      <c r="J48" s="9"/>
      <c r="K48" s="9"/>
      <c r="L48" s="9"/>
      <c r="M48" s="11">
        <v>8</v>
      </c>
      <c r="N48" s="68" t="s">
        <v>23</v>
      </c>
      <c r="O48" s="28">
        <v>40</v>
      </c>
      <c r="P48" s="29">
        <v>320</v>
      </c>
      <c r="Q48" s="30">
        <v>640</v>
      </c>
      <c r="R48" s="23"/>
      <c r="S48" s="24"/>
      <c r="T48" s="25" t="s">
        <v>36</v>
      </c>
      <c r="U48" s="26"/>
    </row>
    <row r="49" spans="3:21" s="3" customFormat="1" ht="21.75" thickBot="1" x14ac:dyDescent="0.4">
      <c r="C49" s="44"/>
      <c r="D49" s="44"/>
      <c r="E49" s="44"/>
      <c r="F49" s="44"/>
      <c r="G49" s="44"/>
      <c r="H49" s="44"/>
      <c r="I49" s="44"/>
      <c r="J49" s="9"/>
      <c r="K49" s="9"/>
      <c r="L49" s="9"/>
      <c r="M49" s="11"/>
      <c r="N49" s="68" t="s">
        <v>24</v>
      </c>
      <c r="O49" s="32">
        <v>90</v>
      </c>
      <c r="P49" s="33">
        <v>420</v>
      </c>
      <c r="Q49" s="34">
        <v>490</v>
      </c>
      <c r="R49" s="23"/>
      <c r="S49" s="24"/>
      <c r="T49" s="25" t="s">
        <v>37</v>
      </c>
      <c r="U49" s="26"/>
    </row>
    <row r="50" spans="3:21" ht="21.75" thickBot="1" x14ac:dyDescent="0.4">
      <c r="M50" s="11"/>
      <c r="N50" s="68"/>
      <c r="O50" s="3"/>
      <c r="P50" s="3"/>
      <c r="Q50" s="3"/>
      <c r="R50" s="17"/>
      <c r="S50" s="17"/>
      <c r="T50" s="19"/>
      <c r="U50" s="9"/>
    </row>
    <row r="51" spans="3:21" ht="21" x14ac:dyDescent="0.35">
      <c r="M51" s="11"/>
      <c r="N51" s="68" t="s">
        <v>22</v>
      </c>
      <c r="O51" s="20">
        <v>819.00000000000011</v>
      </c>
      <c r="P51" s="21">
        <v>162.00000000000003</v>
      </c>
      <c r="Q51" s="22">
        <v>19.000000000000004</v>
      </c>
      <c r="R51" s="23"/>
      <c r="S51" s="24"/>
      <c r="T51" s="25" t="s">
        <v>34</v>
      </c>
      <c r="U51" s="26"/>
    </row>
    <row r="52" spans="3:21" ht="21" x14ac:dyDescent="0.35">
      <c r="M52" s="11">
        <v>9</v>
      </c>
      <c r="N52" s="68" t="s">
        <v>23</v>
      </c>
      <c r="O52" s="28">
        <v>656.00000000000011</v>
      </c>
      <c r="P52" s="29">
        <v>288.00000000000011</v>
      </c>
      <c r="Q52" s="30">
        <v>56.000000000000014</v>
      </c>
      <c r="R52" s="23"/>
      <c r="S52" s="24"/>
      <c r="T52" s="25" t="s">
        <v>36</v>
      </c>
      <c r="U52" s="26"/>
    </row>
    <row r="53" spans="3:21" ht="21.75" thickBot="1" x14ac:dyDescent="0.4">
      <c r="M53" s="11"/>
      <c r="N53" s="68" t="s">
        <v>24</v>
      </c>
      <c r="O53" s="32">
        <v>510.99999999999989</v>
      </c>
      <c r="P53" s="33">
        <v>378</v>
      </c>
      <c r="Q53" s="34">
        <v>111</v>
      </c>
      <c r="R53" s="23"/>
      <c r="S53" s="24"/>
      <c r="T53" s="25" t="s">
        <v>37</v>
      </c>
      <c r="U53" s="26"/>
    </row>
    <row r="54" spans="3:21" ht="21.75" thickBot="1" x14ac:dyDescent="0.4">
      <c r="M54" s="11"/>
      <c r="N54" s="68"/>
      <c r="O54" s="3"/>
      <c r="P54" s="3"/>
      <c r="Q54" s="3"/>
      <c r="R54" s="17"/>
      <c r="S54"/>
      <c r="T54" s="42"/>
    </row>
    <row r="55" spans="3:21" ht="21" x14ac:dyDescent="0.35">
      <c r="M55" s="11"/>
      <c r="N55" s="68" t="s">
        <v>22</v>
      </c>
      <c r="O55" s="20">
        <v>250</v>
      </c>
      <c r="P55" s="21">
        <v>500</v>
      </c>
      <c r="Q55" s="22">
        <v>250</v>
      </c>
      <c r="R55" s="23"/>
      <c r="S55" s="24"/>
      <c r="T55" s="25" t="s">
        <v>34</v>
      </c>
      <c r="U55" s="26"/>
    </row>
    <row r="56" spans="3:21" ht="21" x14ac:dyDescent="0.35">
      <c r="M56" s="11">
        <v>10</v>
      </c>
      <c r="N56" s="68" t="s">
        <v>23</v>
      </c>
      <c r="O56" s="28">
        <v>300</v>
      </c>
      <c r="P56" s="29">
        <v>400</v>
      </c>
      <c r="Q56" s="30">
        <v>300</v>
      </c>
      <c r="R56" s="23"/>
      <c r="S56" s="24"/>
      <c r="T56" s="25" t="s">
        <v>36</v>
      </c>
      <c r="U56" s="26"/>
    </row>
    <row r="57" spans="3:21" ht="21.75" thickBot="1" x14ac:dyDescent="0.4">
      <c r="M57" s="11"/>
      <c r="N57" s="68" t="s">
        <v>24</v>
      </c>
      <c r="O57" s="32">
        <v>360</v>
      </c>
      <c r="P57" s="33">
        <v>480</v>
      </c>
      <c r="Q57" s="34">
        <v>160</v>
      </c>
      <c r="R57" s="23"/>
      <c r="S57" s="24"/>
      <c r="T57" s="25" t="s">
        <v>37</v>
      </c>
      <c r="U57" s="26"/>
    </row>
    <row r="58" spans="3:21" ht="21.75" thickBot="1" x14ac:dyDescent="0.4">
      <c r="M58" s="11"/>
      <c r="N58" s="68"/>
      <c r="O58" s="3"/>
      <c r="P58" s="3"/>
      <c r="Q58" s="3"/>
      <c r="S58" s="17"/>
      <c r="T58" s="19"/>
      <c r="U58" s="9"/>
    </row>
    <row r="59" spans="3:21" ht="21" x14ac:dyDescent="0.35">
      <c r="M59" s="11"/>
      <c r="N59" s="68" t="s">
        <v>22</v>
      </c>
      <c r="O59" s="20">
        <v>423</v>
      </c>
      <c r="P59" s="21">
        <v>455</v>
      </c>
      <c r="Q59" s="22">
        <v>122</v>
      </c>
      <c r="R59" s="36"/>
      <c r="S59" s="24"/>
      <c r="T59" s="25" t="s">
        <v>34</v>
      </c>
      <c r="U59" s="26"/>
    </row>
    <row r="60" spans="3:21" ht="21" x14ac:dyDescent="0.35">
      <c r="M60" s="11">
        <v>11</v>
      </c>
      <c r="N60" s="68" t="s">
        <v>23</v>
      </c>
      <c r="O60" s="28">
        <v>500</v>
      </c>
      <c r="P60" s="29">
        <v>300</v>
      </c>
      <c r="Q60" s="30">
        <v>200</v>
      </c>
      <c r="R60" s="36"/>
      <c r="S60" s="24"/>
      <c r="T60" s="25" t="s">
        <v>36</v>
      </c>
      <c r="U60" s="26"/>
    </row>
    <row r="61" spans="3:21" ht="21.75" thickBot="1" x14ac:dyDescent="0.4">
      <c r="M61" s="201"/>
      <c r="N61" s="68" t="s">
        <v>24</v>
      </c>
      <c r="O61" s="32">
        <v>100</v>
      </c>
      <c r="P61" s="33">
        <v>500</v>
      </c>
      <c r="Q61" s="34">
        <v>400</v>
      </c>
      <c r="R61" s="36"/>
      <c r="S61" s="24"/>
      <c r="T61" s="25" t="s">
        <v>37</v>
      </c>
      <c r="U61" s="26"/>
    </row>
  </sheetData>
  <mergeCells count="13">
    <mergeCell ref="C9:E9"/>
    <mergeCell ref="I9:J9"/>
    <mergeCell ref="O9:Q9"/>
    <mergeCell ref="R9:T9"/>
    <mergeCell ref="K15:L15"/>
    <mergeCell ref="T15:U15"/>
    <mergeCell ref="B1:U1"/>
    <mergeCell ref="C4:E4"/>
    <mergeCell ref="F4:H4"/>
    <mergeCell ref="I4:J4"/>
    <mergeCell ref="L4:N4"/>
    <mergeCell ref="O4:Q4"/>
    <mergeCell ref="R4:T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3DCC9-2225-4418-B528-EBBC92B6F8C7}">
  <sheetPr>
    <tabColor rgb="FF00B050"/>
  </sheetPr>
  <dimension ref="B1:AD51"/>
  <sheetViews>
    <sheetView showGridLines="0" tabSelected="1" zoomScale="75" zoomScaleNormal="75" workbookViewId="0">
      <pane ySplit="15" topLeftCell="A16" activePane="bottomLeft" state="frozen"/>
      <selection pane="bottomLeft" activeCell="X5" sqref="X5"/>
    </sheetView>
  </sheetViews>
  <sheetFormatPr defaultColWidth="10.5703125" defaultRowHeight="15.75" x14ac:dyDescent="0.25"/>
  <cols>
    <col min="1" max="1" width="2.5703125" customWidth="1"/>
    <col min="2" max="2" width="15.7109375" customWidth="1"/>
    <col min="3" max="19" width="12.5703125" style="9" customWidth="1"/>
    <col min="20" max="22" width="12.5703125" customWidth="1"/>
    <col min="24" max="27" width="12.5703125" customWidth="1"/>
  </cols>
  <sheetData>
    <row r="1" spans="2:30" s="1" customFormat="1" ht="30" customHeight="1" x14ac:dyDescent="0.25">
      <c r="B1" s="189" t="s">
        <v>71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47"/>
    </row>
    <row r="2" spans="2:30" s="1" customFormat="1" ht="30" customHeight="1" x14ac:dyDescent="0.25">
      <c r="B2" s="48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9"/>
      <c r="P2" s="49"/>
      <c r="Q2" s="49"/>
      <c r="R2" s="49"/>
      <c r="S2" s="49"/>
      <c r="T2" s="50"/>
      <c r="U2" s="50"/>
    </row>
    <row r="3" spans="2:30" s="2" customFormat="1" ht="9.9499999999999993" customHeight="1" thickBot="1" x14ac:dyDescent="0.3">
      <c r="B3" s="51"/>
      <c r="C3" s="52"/>
      <c r="D3" s="52"/>
      <c r="E3" s="52"/>
      <c r="F3" s="52"/>
      <c r="G3" s="52"/>
      <c r="H3" s="52"/>
      <c r="I3" s="52"/>
      <c r="J3" s="53"/>
      <c r="K3" s="53"/>
      <c r="L3" s="53"/>
      <c r="M3" s="53"/>
      <c r="N3" s="53"/>
      <c r="O3" s="53"/>
      <c r="P3" s="53"/>
      <c r="Q3" s="53"/>
      <c r="R3" s="53"/>
      <c r="S3" s="53"/>
      <c r="T3" s="54"/>
      <c r="U3" s="54"/>
    </row>
    <row r="4" spans="2:30" s="4" customFormat="1" ht="24.95" customHeight="1" x14ac:dyDescent="0.35">
      <c r="C4" s="190" t="s">
        <v>1</v>
      </c>
      <c r="D4" s="191"/>
      <c r="E4" s="192"/>
      <c r="F4" s="190" t="s">
        <v>69</v>
      </c>
      <c r="G4" s="191"/>
      <c r="H4" s="192"/>
      <c r="I4" s="191" t="s">
        <v>68</v>
      </c>
      <c r="J4" s="191"/>
      <c r="K4" s="139" t="s">
        <v>2</v>
      </c>
      <c r="L4" s="183" t="s">
        <v>3</v>
      </c>
      <c r="M4" s="184"/>
      <c r="N4" s="185"/>
      <c r="O4" s="183" t="s">
        <v>4</v>
      </c>
      <c r="P4" s="184"/>
      <c r="Q4" s="185"/>
      <c r="R4" s="186" t="s">
        <v>5</v>
      </c>
      <c r="S4" s="187"/>
      <c r="T4" s="188"/>
      <c r="U4" s="140" t="s">
        <v>6</v>
      </c>
    </row>
    <row r="5" spans="2:30" s="4" customFormat="1" ht="24.95" customHeight="1" thickBot="1" x14ac:dyDescent="0.4">
      <c r="C5" s="141" t="s">
        <v>7</v>
      </c>
      <c r="D5" s="142" t="s">
        <v>8</v>
      </c>
      <c r="E5" s="143" t="s">
        <v>9</v>
      </c>
      <c r="F5" s="141" t="s">
        <v>10</v>
      </c>
      <c r="G5" s="142" t="s">
        <v>11</v>
      </c>
      <c r="H5" s="143" t="s">
        <v>12</v>
      </c>
      <c r="I5" s="142" t="s">
        <v>13</v>
      </c>
      <c r="J5" s="142" t="s">
        <v>14</v>
      </c>
      <c r="K5" s="144" t="s">
        <v>15</v>
      </c>
      <c r="L5" s="145" t="s">
        <v>16</v>
      </c>
      <c r="M5" s="146" t="s">
        <v>15</v>
      </c>
      <c r="N5" s="147" t="s">
        <v>17</v>
      </c>
      <c r="O5" s="145" t="s">
        <v>18</v>
      </c>
      <c r="P5" s="146" t="s">
        <v>19</v>
      </c>
      <c r="Q5" s="147" t="s">
        <v>20</v>
      </c>
      <c r="R5" s="145" t="s">
        <v>18</v>
      </c>
      <c r="S5" s="146" t="s">
        <v>19</v>
      </c>
      <c r="T5" s="147" t="s">
        <v>20</v>
      </c>
      <c r="U5" s="148" t="s">
        <v>21</v>
      </c>
    </row>
    <row r="6" spans="2:30" s="4" customFormat="1" ht="24.95" customHeight="1" x14ac:dyDescent="0.35">
      <c r="B6" s="38" t="s">
        <v>22</v>
      </c>
      <c r="C6" s="72">
        <v>384</v>
      </c>
      <c r="D6" s="73">
        <v>432</v>
      </c>
      <c r="E6" s="74">
        <v>184</v>
      </c>
      <c r="F6" s="75">
        <f>SUM(C6:E6)</f>
        <v>1000</v>
      </c>
      <c r="G6" s="76">
        <f xml:space="preserve"> 2*C6 + D6</f>
        <v>1200</v>
      </c>
      <c r="H6" s="77">
        <f>2*E6 + D6</f>
        <v>800</v>
      </c>
      <c r="I6" s="78">
        <f>G6/(2*F6)</f>
        <v>0.6</v>
      </c>
      <c r="J6" s="79">
        <f>H6/(2*F6)</f>
        <v>0.4</v>
      </c>
      <c r="K6" s="80">
        <f>D6/F6</f>
        <v>0.432</v>
      </c>
      <c r="L6" s="81">
        <f>I6^2</f>
        <v>0.36</v>
      </c>
      <c r="M6" s="82">
        <f>2*I6*J6</f>
        <v>0.48</v>
      </c>
      <c r="N6" s="83">
        <f>J6^2</f>
        <v>0.16000000000000003</v>
      </c>
      <c r="O6" s="84">
        <f>ROUND(F$6*L6,0)</f>
        <v>360</v>
      </c>
      <c r="P6" s="85">
        <f xml:space="preserve"> ROUND(F$6*M6,0)</f>
        <v>480</v>
      </c>
      <c r="Q6" s="86">
        <f>ROUND(F$6*N6,0)</f>
        <v>160</v>
      </c>
      <c r="R6" s="84">
        <f>O6 - C6</f>
        <v>-24</v>
      </c>
      <c r="S6" s="85">
        <f>P6 -D6</f>
        <v>48</v>
      </c>
      <c r="T6" s="86">
        <f>Q6 - E6</f>
        <v>-24</v>
      </c>
      <c r="U6" s="87">
        <f xml:space="preserve"> (M6 - K6) / M6</f>
        <v>9.9999999999999978E-2</v>
      </c>
    </row>
    <row r="7" spans="2:30" s="4" customFormat="1" ht="24.95" customHeight="1" x14ac:dyDescent="0.35">
      <c r="B7" s="38" t="s">
        <v>23</v>
      </c>
      <c r="C7" s="88">
        <v>511</v>
      </c>
      <c r="D7" s="89">
        <v>378</v>
      </c>
      <c r="E7" s="90">
        <v>111</v>
      </c>
      <c r="F7" s="91">
        <f>SUM(C7:E7)</f>
        <v>1000</v>
      </c>
      <c r="G7" s="70">
        <f xml:space="preserve"> 2*C7 + D7</f>
        <v>1400</v>
      </c>
      <c r="H7" s="92">
        <f>2*E7 + D7</f>
        <v>600</v>
      </c>
      <c r="I7" s="93">
        <f>G7/(2*F7)</f>
        <v>0.7</v>
      </c>
      <c r="J7" s="94">
        <f>H7/(2*F7)</f>
        <v>0.3</v>
      </c>
      <c r="K7" s="95">
        <f>D7/F7</f>
        <v>0.378</v>
      </c>
      <c r="L7" s="81">
        <f>I7^2</f>
        <v>0.48999999999999994</v>
      </c>
      <c r="M7" s="82">
        <f>2*I7*J7</f>
        <v>0.42</v>
      </c>
      <c r="N7" s="83">
        <f>J7^2</f>
        <v>0.09</v>
      </c>
      <c r="O7" s="96">
        <f>ROUND(F$7*L7,0)</f>
        <v>490</v>
      </c>
      <c r="P7" s="97">
        <f xml:space="preserve"> ROUND(F$7*M7,0)</f>
        <v>420</v>
      </c>
      <c r="Q7" s="98">
        <f>ROUND(F$7*N7,0)</f>
        <v>90</v>
      </c>
      <c r="R7" s="96">
        <f>O7 - C7</f>
        <v>-21</v>
      </c>
      <c r="S7" s="97">
        <f>P7 -D7</f>
        <v>42</v>
      </c>
      <c r="T7" s="98">
        <f>Q7 - E7</f>
        <v>-21</v>
      </c>
      <c r="U7" s="87">
        <f xml:space="preserve"> (M7 - K7) / M7</f>
        <v>9.9999999999999964E-2</v>
      </c>
    </row>
    <row r="8" spans="2:30" s="4" customFormat="1" ht="24.95" customHeight="1" thickBot="1" x14ac:dyDescent="0.4">
      <c r="B8" s="38" t="s">
        <v>24</v>
      </c>
      <c r="C8" s="99">
        <v>656</v>
      </c>
      <c r="D8" s="100">
        <v>288</v>
      </c>
      <c r="E8" s="101">
        <v>56</v>
      </c>
      <c r="F8" s="102">
        <f>SUM(C8:E8)</f>
        <v>1000</v>
      </c>
      <c r="G8" s="103">
        <f xml:space="preserve"> 2*C8 + D8</f>
        <v>1600</v>
      </c>
      <c r="H8" s="104">
        <f>2*E8 + D8</f>
        <v>400</v>
      </c>
      <c r="I8" s="105">
        <f>G8/(2*F8)</f>
        <v>0.8</v>
      </c>
      <c r="J8" s="106">
        <f>H8/(2*F8)</f>
        <v>0.2</v>
      </c>
      <c r="K8" s="107">
        <f>D8/F8</f>
        <v>0.28799999999999998</v>
      </c>
      <c r="L8" s="108">
        <f>I8^2</f>
        <v>0.64000000000000012</v>
      </c>
      <c r="M8" s="109">
        <f>2*I8*J8</f>
        <v>0.32000000000000006</v>
      </c>
      <c r="N8" s="110">
        <f>J8^2</f>
        <v>4.0000000000000008E-2</v>
      </c>
      <c r="O8" s="111">
        <f>ROUND(F$8*L8,0)</f>
        <v>640</v>
      </c>
      <c r="P8" s="112">
        <f xml:space="preserve"> ROUND(F$8*M8,0)</f>
        <v>320</v>
      </c>
      <c r="Q8" s="113">
        <f>ROUND(F$8*N8,0)</f>
        <v>40</v>
      </c>
      <c r="R8" s="111">
        <f>O8 - C8</f>
        <v>-16</v>
      </c>
      <c r="S8" s="112">
        <f>P8 -D8</f>
        <v>32</v>
      </c>
      <c r="T8" s="113">
        <f>Q8 - E8</f>
        <v>-16</v>
      </c>
      <c r="U8" s="114">
        <f xml:space="preserve"> (M8 - K8) / M8</f>
        <v>0.10000000000000024</v>
      </c>
    </row>
    <row r="9" spans="2:30" s="4" customFormat="1" ht="24.95" customHeight="1" x14ac:dyDescent="0.35">
      <c r="C9" s="195"/>
      <c r="D9" s="195"/>
      <c r="E9" s="195"/>
      <c r="F9" s="70"/>
      <c r="G9" s="115"/>
      <c r="H9" s="70"/>
      <c r="I9" s="195"/>
      <c r="J9" s="195"/>
      <c r="K9" s="116">
        <f>AVERAGE(K6:K8)</f>
        <v>0.36600000000000005</v>
      </c>
      <c r="L9" s="117"/>
      <c r="M9" s="118">
        <f>AVERAGE(M6:M8)</f>
        <v>0.40666666666666668</v>
      </c>
      <c r="N9" s="117"/>
      <c r="O9" s="196"/>
      <c r="P9" s="196"/>
      <c r="Q9" s="196"/>
      <c r="R9" s="196"/>
      <c r="S9" s="196"/>
      <c r="T9" s="196"/>
      <c r="U9" s="119">
        <f>AVERAGE(U6:U8)</f>
        <v>0.10000000000000007</v>
      </c>
    </row>
    <row r="10" spans="2:30" s="4" customFormat="1" ht="24.95" customHeight="1" thickBot="1" x14ac:dyDescent="0.4">
      <c r="C10" s="11"/>
      <c r="D10" s="11"/>
      <c r="E10" s="11"/>
      <c r="I10" s="11"/>
      <c r="J10" s="11"/>
      <c r="K10" s="11"/>
      <c r="M10" s="11"/>
      <c r="O10" s="11"/>
      <c r="P10" s="11"/>
      <c r="Q10" s="11"/>
      <c r="R10" s="11"/>
      <c r="S10" s="11"/>
      <c r="T10" s="11"/>
      <c r="U10" s="11"/>
    </row>
    <row r="11" spans="2:30" s="4" customFormat="1" ht="24.95" customHeight="1" x14ac:dyDescent="0.35">
      <c r="B11" s="149"/>
      <c r="I11" s="120" t="s">
        <v>66</v>
      </c>
      <c r="J11" s="121" t="s">
        <v>67</v>
      </c>
      <c r="K11" s="120" t="s">
        <v>25</v>
      </c>
      <c r="L11" s="121" t="s">
        <v>26</v>
      </c>
      <c r="M11" s="122" t="s">
        <v>27</v>
      </c>
      <c r="P11" s="70"/>
      <c r="Q11" s="123" t="s">
        <v>62</v>
      </c>
      <c r="R11" s="124" t="s">
        <v>28</v>
      </c>
      <c r="S11" s="124"/>
      <c r="T11" s="76"/>
      <c r="U11" s="125">
        <f xml:space="preserve"> (M12 - K12) / M12</f>
        <v>0.10000000000000005</v>
      </c>
      <c r="V11" s="149"/>
    </row>
    <row r="12" spans="2:30" s="4" customFormat="1" ht="24.95" customHeight="1" thickBot="1" x14ac:dyDescent="0.4">
      <c r="B12" s="38"/>
      <c r="F12" s="149"/>
      <c r="G12" s="150"/>
      <c r="I12" s="126">
        <f>((I6*2*F6) + (I7*2*F7) + (I8*2*F8))/(2*SUM(F6:F8))</f>
        <v>0.7</v>
      </c>
      <c r="J12" s="127">
        <f>((J6*2*F6) + (J7*2*F7) + (J8*2*F8)) / (2*SUM(F6:F8))</f>
        <v>0.3</v>
      </c>
      <c r="K12" s="128">
        <f xml:space="preserve"> (K6*F6 + K7*F7 +K8*F8)/SUM(F6:F8)</f>
        <v>0.36599999999999999</v>
      </c>
      <c r="L12" s="127">
        <f xml:space="preserve"> 2*I12*J12</f>
        <v>0.42</v>
      </c>
      <c r="M12" s="129">
        <f>(M6*F6 + M7*F7 + M8*F8)/SUM(F6:F8)</f>
        <v>0.40666666666666668</v>
      </c>
      <c r="P12" s="130"/>
      <c r="Q12" s="131" t="s">
        <v>63</v>
      </c>
      <c r="R12" s="71" t="s">
        <v>29</v>
      </c>
      <c r="S12" s="71"/>
      <c r="T12" s="70"/>
      <c r="U12" s="132">
        <f xml:space="preserve"> (L12 - M12) / L12</f>
        <v>3.1746031746031689E-2</v>
      </c>
      <c r="V12" s="38"/>
      <c r="Z12" s="149"/>
      <c r="AA12" s="150"/>
      <c r="AC12" s="13"/>
    </row>
    <row r="13" spans="2:30" s="4" customFormat="1" ht="24.95" customHeight="1" thickBot="1" x14ac:dyDescent="0.4">
      <c r="I13" s="133" t="s">
        <v>64</v>
      </c>
      <c r="J13" s="134" t="s">
        <v>30</v>
      </c>
      <c r="K13" s="134"/>
      <c r="L13" s="134"/>
      <c r="M13" s="135">
        <f xml:space="preserve"> 1 -  (1 - U12) / (1- M10)</f>
        <v>3.1746031746031633E-2</v>
      </c>
      <c r="P13" s="70"/>
      <c r="Q13" s="136" t="s">
        <v>65</v>
      </c>
      <c r="R13" s="137" t="s">
        <v>31</v>
      </c>
      <c r="S13" s="137"/>
      <c r="T13" s="103"/>
      <c r="U13" s="138">
        <f xml:space="preserve"> (L12 - K12) / L12</f>
        <v>0.12857142857142856</v>
      </c>
      <c r="AC13" s="14"/>
      <c r="AD13" s="15"/>
    </row>
    <row r="14" spans="2:30" s="4" customFormat="1" ht="24.95" customHeight="1" x14ac:dyDescent="0.35">
      <c r="C14" s="9"/>
      <c r="D14" s="9"/>
      <c r="E14" s="9"/>
      <c r="F14" s="9"/>
      <c r="G14" s="9"/>
      <c r="H14" s="9"/>
      <c r="I14" s="9"/>
      <c r="J14" s="9"/>
      <c r="K14" s="10"/>
      <c r="L14" s="9"/>
      <c r="M14" s="9"/>
      <c r="N14" s="9"/>
      <c r="O14" s="9"/>
      <c r="P14" s="9"/>
      <c r="Q14" s="9"/>
      <c r="R14" s="9"/>
      <c r="S14" s="9"/>
    </row>
    <row r="15" spans="2:30" s="3" customFormat="1" ht="24.95" customHeight="1" x14ac:dyDescent="0.35">
      <c r="C15" s="16"/>
      <c r="E15" s="142" t="s">
        <v>42</v>
      </c>
      <c r="F15" s="142" t="s">
        <v>43</v>
      </c>
      <c r="G15" s="142" t="s">
        <v>44</v>
      </c>
      <c r="H15" s="142"/>
      <c r="I15" s="46"/>
      <c r="J15" s="4"/>
      <c r="K15" s="4"/>
      <c r="L15" s="4"/>
      <c r="M15" s="4"/>
      <c r="N15" s="4"/>
      <c r="O15" s="142" t="s">
        <v>42</v>
      </c>
      <c r="P15" s="142" t="s">
        <v>43</v>
      </c>
      <c r="Q15" s="142" t="s">
        <v>44</v>
      </c>
      <c r="R15" s="4"/>
      <c r="S15" s="151" t="s">
        <v>6</v>
      </c>
      <c r="T15" s="194" t="s">
        <v>32</v>
      </c>
      <c r="U15" s="194"/>
    </row>
    <row r="16" spans="2:30" s="3" customFormat="1" ht="18.75" x14ac:dyDescent="0.3">
      <c r="B16" s="37"/>
      <c r="C16" s="9"/>
      <c r="D16" s="9"/>
      <c r="E16" s="9"/>
      <c r="F16" s="9"/>
      <c r="G16" s="9"/>
      <c r="H16" s="9"/>
      <c r="I16" s="9"/>
      <c r="J16" s="9"/>
      <c r="K16" s="9"/>
      <c r="L16" s="9"/>
      <c r="T16" s="19"/>
    </row>
    <row r="17" spans="2:21" s="4" customFormat="1" ht="18.95" customHeight="1" x14ac:dyDescent="0.35">
      <c r="B17" s="4" t="s">
        <v>76</v>
      </c>
      <c r="O17" s="142" t="s">
        <v>42</v>
      </c>
      <c r="P17" s="142" t="s">
        <v>43</v>
      </c>
      <c r="Q17" s="142" t="s">
        <v>44</v>
      </c>
      <c r="S17" s="151" t="s">
        <v>6</v>
      </c>
      <c r="T17" s="194" t="s">
        <v>32</v>
      </c>
      <c r="U17" s="194"/>
    </row>
    <row r="18" spans="2:21" s="3" customFormat="1" ht="18.95" customHeight="1" thickBot="1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2:21" s="3" customFormat="1" ht="18.95" customHeight="1" x14ac:dyDescent="0.35">
      <c r="B19" s="38" t="s">
        <v>45</v>
      </c>
      <c r="C19" s="4"/>
      <c r="D19" s="56" t="s">
        <v>46</v>
      </c>
      <c r="E19" s="57" t="s">
        <v>42</v>
      </c>
      <c r="F19" s="57" t="s">
        <v>43</v>
      </c>
      <c r="G19" s="57" t="s">
        <v>44</v>
      </c>
      <c r="I19" s="23"/>
      <c r="J19" s="38" t="s">
        <v>47</v>
      </c>
      <c r="K19" s="4"/>
      <c r="L19" s="156" t="s">
        <v>48</v>
      </c>
      <c r="M19" s="12"/>
      <c r="N19" s="68" t="s">
        <v>22</v>
      </c>
      <c r="O19" s="58"/>
      <c r="P19" s="59"/>
      <c r="Q19" s="60"/>
      <c r="S19" s="24"/>
      <c r="T19" s="25" t="s">
        <v>34</v>
      </c>
      <c r="U19" s="26"/>
    </row>
    <row r="20" spans="2:21" s="9" customFormat="1" ht="18.95" customHeight="1" x14ac:dyDescent="0.35">
      <c r="B20" s="153" t="s">
        <v>50</v>
      </c>
      <c r="C20" s="4"/>
      <c r="D20" s="154">
        <f t="shared" ref="D20:D27" ca="1" si="0">SUM(E20:G20)</f>
        <v>100.00000000000001</v>
      </c>
      <c r="E20" s="154">
        <f t="shared" ref="E20:G27" ca="1" si="1">(A20/$E20) * 100</f>
        <v>27.777777777777779</v>
      </c>
      <c r="F20" s="154">
        <f t="shared" ca="1" si="1"/>
        <v>53.703703703703709</v>
      </c>
      <c r="G20" s="154">
        <f t="shared" ca="1" si="1"/>
        <v>18.518518518518519</v>
      </c>
      <c r="H20" s="3"/>
      <c r="I20" s="23"/>
      <c r="J20" s="38"/>
      <c r="K20" s="4"/>
      <c r="L20" s="159" t="s">
        <v>49</v>
      </c>
      <c r="M20" s="6"/>
      <c r="N20" s="68" t="s">
        <v>23</v>
      </c>
      <c r="O20" s="61"/>
      <c r="P20" s="62"/>
      <c r="Q20" s="63"/>
      <c r="S20" s="24"/>
      <c r="T20" s="25" t="s">
        <v>36</v>
      </c>
      <c r="U20" s="26"/>
    </row>
    <row r="21" spans="2:21" s="3" customFormat="1" ht="18.95" customHeight="1" thickBot="1" x14ac:dyDescent="0.4">
      <c r="B21" s="155" t="s">
        <v>55</v>
      </c>
      <c r="C21" s="4"/>
      <c r="D21" s="154">
        <f t="shared" ca="1" si="0"/>
        <v>99.999999999999986</v>
      </c>
      <c r="E21" s="154">
        <f t="shared" ca="1" si="1"/>
        <v>33.898305084745758</v>
      </c>
      <c r="F21" s="154">
        <f t="shared" ca="1" si="1"/>
        <v>59.322033898305079</v>
      </c>
      <c r="G21" s="154">
        <f t="shared" ca="1" si="1"/>
        <v>6.7796610169491522</v>
      </c>
      <c r="I21" s="23"/>
      <c r="J21" s="38"/>
      <c r="K21" s="4"/>
      <c r="L21" s="158" t="s">
        <v>51</v>
      </c>
      <c r="M21" s="12"/>
      <c r="N21" s="68" t="s">
        <v>24</v>
      </c>
      <c r="O21" s="64"/>
      <c r="P21" s="65"/>
      <c r="Q21" s="66"/>
      <c r="S21" s="24"/>
      <c r="T21" s="25" t="s">
        <v>37</v>
      </c>
      <c r="U21" s="26"/>
    </row>
    <row r="22" spans="2:21" ht="18.95" customHeight="1" thickBot="1" x14ac:dyDescent="0.4">
      <c r="B22" s="156" t="s">
        <v>53</v>
      </c>
      <c r="C22" s="4"/>
      <c r="D22" s="154">
        <f t="shared" ca="1" si="0"/>
        <v>99.999999999999986</v>
      </c>
      <c r="E22" s="154">
        <f t="shared" ca="1" si="1"/>
        <v>20.37037037037037</v>
      </c>
      <c r="F22" s="154">
        <f t="shared" ca="1" si="1"/>
        <v>66.666666666666657</v>
      </c>
      <c r="G22" s="154">
        <f t="shared" ca="1" si="1"/>
        <v>12.962962962962962</v>
      </c>
      <c r="H22"/>
      <c r="I22" s="17"/>
      <c r="J22" s="38"/>
      <c r="K22" s="4"/>
      <c r="L22" s="38"/>
      <c r="M22" s="69"/>
      <c r="N22" s="68"/>
      <c r="O22" s="67"/>
      <c r="P22" s="67"/>
      <c r="Q22" s="67"/>
      <c r="R22"/>
      <c r="S22" s="17"/>
      <c r="T22" s="19"/>
      <c r="U22" s="9"/>
    </row>
    <row r="23" spans="2:21" ht="18.95" customHeight="1" x14ac:dyDescent="0.35">
      <c r="B23" s="156" t="s">
        <v>48</v>
      </c>
      <c r="C23" s="4"/>
      <c r="D23" s="154">
        <f t="shared" ca="1" si="0"/>
        <v>100.00000000000001</v>
      </c>
      <c r="E23" s="154">
        <f t="shared" ca="1" si="1"/>
        <v>72.881355932203391</v>
      </c>
      <c r="F23" s="154">
        <f t="shared" ca="1" si="1"/>
        <v>11.864406779661017</v>
      </c>
      <c r="G23" s="154">
        <f t="shared" ca="1" si="1"/>
        <v>15.254237288135593</v>
      </c>
      <c r="H23" s="3"/>
      <c r="I23" s="23"/>
      <c r="J23" s="38" t="s">
        <v>54</v>
      </c>
      <c r="K23" s="4"/>
      <c r="L23" s="156" t="s">
        <v>53</v>
      </c>
      <c r="M23" s="12"/>
      <c r="N23" s="68" t="s">
        <v>22</v>
      </c>
      <c r="O23" s="58"/>
      <c r="P23" s="59"/>
      <c r="Q23" s="60"/>
      <c r="R23"/>
      <c r="S23" s="24"/>
      <c r="T23" s="25" t="s">
        <v>34</v>
      </c>
      <c r="U23" s="26"/>
    </row>
    <row r="24" spans="2:21" ht="18.95" customHeight="1" x14ac:dyDescent="0.35">
      <c r="B24" s="157" t="s">
        <v>56</v>
      </c>
      <c r="C24" s="4"/>
      <c r="D24" s="154">
        <f t="shared" ca="1" si="0"/>
        <v>100</v>
      </c>
      <c r="E24" s="154">
        <f t="shared" ca="1" si="1"/>
        <v>73.469387755102048</v>
      </c>
      <c r="F24" s="154">
        <f t="shared" ca="1" si="1"/>
        <v>16.326530612244898</v>
      </c>
      <c r="G24" s="154">
        <f t="shared" ca="1" si="1"/>
        <v>10.204081632653061</v>
      </c>
      <c r="H24" s="3"/>
      <c r="I24" s="23"/>
      <c r="J24" s="38"/>
      <c r="K24" s="4"/>
      <c r="L24" s="159" t="s">
        <v>49</v>
      </c>
      <c r="M24" s="12"/>
      <c r="N24" s="68" t="s">
        <v>23</v>
      </c>
      <c r="O24" s="61"/>
      <c r="P24" s="62"/>
      <c r="Q24" s="63"/>
      <c r="R24"/>
      <c r="S24" s="24"/>
      <c r="T24" s="25" t="s">
        <v>36</v>
      </c>
      <c r="U24" s="26"/>
    </row>
    <row r="25" spans="2:21" ht="18.95" customHeight="1" thickBot="1" x14ac:dyDescent="0.4">
      <c r="B25" s="158" t="s">
        <v>51</v>
      </c>
      <c r="C25" s="4"/>
      <c r="D25" s="154">
        <f t="shared" ca="1" si="0"/>
        <v>100</v>
      </c>
      <c r="E25" s="154">
        <f t="shared" ca="1" si="1"/>
        <v>33.333333333333329</v>
      </c>
      <c r="F25" s="154">
        <f t="shared" ca="1" si="1"/>
        <v>45.098039215686278</v>
      </c>
      <c r="G25" s="154">
        <f t="shared" ca="1" si="1"/>
        <v>21.568627450980394</v>
      </c>
      <c r="H25" s="3"/>
      <c r="I25" s="23"/>
      <c r="J25" s="38"/>
      <c r="K25" s="4"/>
      <c r="L25" s="157" t="s">
        <v>56</v>
      </c>
      <c r="M25" s="12"/>
      <c r="N25" s="68" t="s">
        <v>24</v>
      </c>
      <c r="O25" s="64"/>
      <c r="P25" s="65"/>
      <c r="Q25" s="66"/>
      <c r="R25"/>
      <c r="S25" s="24"/>
      <c r="T25" s="25" t="s">
        <v>37</v>
      </c>
      <c r="U25" s="26"/>
    </row>
    <row r="26" spans="2:21" ht="18.95" customHeight="1" thickBot="1" x14ac:dyDescent="0.4">
      <c r="B26" s="159" t="s">
        <v>49</v>
      </c>
      <c r="C26" s="4"/>
      <c r="D26" s="154">
        <f t="shared" ca="1" si="0"/>
        <v>100</v>
      </c>
      <c r="E26" s="154">
        <f t="shared" ca="1" si="1"/>
        <v>38.461538461538467</v>
      </c>
      <c r="F26" s="154">
        <f t="shared" ca="1" si="1"/>
        <v>46.153846153846153</v>
      </c>
      <c r="G26" s="154">
        <f t="shared" ca="1" si="1"/>
        <v>15.384615384615385</v>
      </c>
      <c r="H26"/>
      <c r="I26" s="17"/>
      <c r="J26" s="38"/>
      <c r="K26" s="4"/>
      <c r="L26" s="38"/>
      <c r="M26" s="12"/>
      <c r="N26" s="68"/>
      <c r="O26" s="67"/>
      <c r="P26" s="67"/>
      <c r="Q26" s="67"/>
      <c r="R26"/>
      <c r="S26" s="17"/>
      <c r="T26" s="19"/>
      <c r="U26" s="9"/>
    </row>
    <row r="27" spans="2:21" ht="18.95" customHeight="1" x14ac:dyDescent="0.35">
      <c r="B27" s="156" t="s">
        <v>52</v>
      </c>
      <c r="C27" s="4"/>
      <c r="D27" s="154">
        <f t="shared" ca="1" si="0"/>
        <v>100</v>
      </c>
      <c r="E27" s="154">
        <f t="shared" ca="1" si="1"/>
        <v>25.153374233128833</v>
      </c>
      <c r="F27" s="154">
        <f t="shared" ca="1" si="1"/>
        <v>52.760736196319016</v>
      </c>
      <c r="G27" s="154">
        <f t="shared" ca="1" si="1"/>
        <v>22.085889570552148</v>
      </c>
      <c r="H27" s="3"/>
      <c r="I27" s="23"/>
      <c r="J27" s="38" t="s">
        <v>57</v>
      </c>
      <c r="K27" s="4"/>
      <c r="L27" s="153" t="s">
        <v>50</v>
      </c>
      <c r="M27" s="12"/>
      <c r="N27" s="68" t="s">
        <v>22</v>
      </c>
      <c r="O27" s="58"/>
      <c r="P27" s="59"/>
      <c r="Q27" s="60"/>
      <c r="R27"/>
      <c r="S27" s="24"/>
      <c r="T27" s="25" t="s">
        <v>34</v>
      </c>
      <c r="U27" s="26"/>
    </row>
    <row r="28" spans="2:21" ht="18.95" customHeight="1" x14ac:dyDescent="0.35">
      <c r="B28" s="41" t="s">
        <v>58</v>
      </c>
      <c r="C28" s="41"/>
      <c r="D28" s="55">
        <f ca="1">SUM(D20:D27)</f>
        <v>800</v>
      </c>
      <c r="E28" s="55">
        <f t="shared" ref="E28:G28" ca="1" si="2">SUM(E20:E27)</f>
        <v>325.34544294819995</v>
      </c>
      <c r="F28" s="55">
        <f t="shared" ca="1" si="2"/>
        <v>351.89596322643274</v>
      </c>
      <c r="G28" s="55">
        <f t="shared" ca="1" si="2"/>
        <v>122.75859382536723</v>
      </c>
      <c r="H28" s="3"/>
      <c r="I28" s="23"/>
      <c r="J28" s="4"/>
      <c r="K28" s="4"/>
      <c r="L28" s="159" t="s">
        <v>49</v>
      </c>
      <c r="M28" s="12"/>
      <c r="N28" s="68" t="s">
        <v>23</v>
      </c>
      <c r="O28" s="61"/>
      <c r="P28" s="62"/>
      <c r="Q28" s="63"/>
      <c r="R28"/>
      <c r="S28" s="24"/>
      <c r="T28" s="25" t="s">
        <v>36</v>
      </c>
      <c r="U28" s="26"/>
    </row>
    <row r="29" spans="2:21" ht="18.95" customHeight="1" thickBot="1" x14ac:dyDescent="0.4">
      <c r="J29" s="4"/>
      <c r="K29" s="4"/>
      <c r="L29" s="158" t="s">
        <v>51</v>
      </c>
      <c r="M29" s="12"/>
      <c r="N29" s="68" t="s">
        <v>24</v>
      </c>
      <c r="O29" s="64"/>
      <c r="P29" s="65"/>
      <c r="Q29" s="66"/>
      <c r="R29"/>
      <c r="S29" s="24"/>
      <c r="T29" s="25" t="s">
        <v>37</v>
      </c>
      <c r="U29" s="26"/>
    </row>
    <row r="30" spans="2:21" ht="18.95" customHeight="1" thickBot="1" x14ac:dyDescent="0.4">
      <c r="B30" s="193" t="e" vm="1">
        <v>#VALUE!</v>
      </c>
      <c r="C30" s="193"/>
      <c r="D30" s="193"/>
      <c r="E30" s="193"/>
      <c r="F30" s="193"/>
      <c r="G30" s="193"/>
      <c r="J30" s="38" t="s">
        <v>59</v>
      </c>
      <c r="K30" s="4"/>
      <c r="L30" s="38"/>
      <c r="M30" s="69"/>
      <c r="N30" s="68"/>
      <c r="O30" s="67"/>
      <c r="P30" s="67"/>
      <c r="Q30" s="67"/>
      <c r="R30"/>
      <c r="S30"/>
      <c r="T30" s="42"/>
    </row>
    <row r="31" spans="2:21" s="3" customFormat="1" ht="18.95" customHeight="1" x14ac:dyDescent="0.35">
      <c r="B31" s="193"/>
      <c r="C31" s="193"/>
      <c r="D31" s="193"/>
      <c r="E31" s="193"/>
      <c r="F31" s="193"/>
      <c r="G31" s="193"/>
      <c r="H31" s="9"/>
      <c r="I31" s="9"/>
      <c r="J31" s="198" t="s">
        <v>60</v>
      </c>
      <c r="K31" s="198"/>
      <c r="L31" s="156" t="s">
        <v>48</v>
      </c>
      <c r="M31" s="12"/>
      <c r="N31" s="68" t="s">
        <v>22</v>
      </c>
      <c r="O31" s="58"/>
      <c r="P31" s="59"/>
      <c r="Q31" s="60"/>
      <c r="S31" s="24"/>
      <c r="T31" s="25" t="s">
        <v>34</v>
      </c>
      <c r="U31" s="26"/>
    </row>
    <row r="32" spans="2:21" s="3" customFormat="1" ht="18.95" customHeight="1" x14ac:dyDescent="0.35">
      <c r="B32" s="193"/>
      <c r="C32" s="193"/>
      <c r="D32" s="193"/>
      <c r="E32" s="193"/>
      <c r="F32" s="193"/>
      <c r="G32" s="193"/>
      <c r="H32" s="9"/>
      <c r="I32" s="9"/>
      <c r="J32" s="40"/>
      <c r="K32" s="160"/>
      <c r="L32" s="153" t="s">
        <v>50</v>
      </c>
      <c r="M32" s="12"/>
      <c r="N32" s="68" t="s">
        <v>23</v>
      </c>
      <c r="O32" s="61"/>
      <c r="P32" s="62"/>
      <c r="Q32" s="63"/>
      <c r="S32" s="24"/>
      <c r="T32" s="25" t="s">
        <v>36</v>
      </c>
      <c r="U32" s="26"/>
    </row>
    <row r="33" spans="2:27" s="3" customFormat="1" ht="18.95" customHeight="1" thickBot="1" x14ac:dyDescent="0.4">
      <c r="B33" s="193"/>
      <c r="C33" s="193"/>
      <c r="D33" s="193"/>
      <c r="E33" s="193"/>
      <c r="F33" s="193"/>
      <c r="G33" s="193"/>
      <c r="H33" s="9"/>
      <c r="I33" s="9"/>
      <c r="J33" s="39"/>
      <c r="K33" s="160"/>
      <c r="L33" s="156" t="s">
        <v>53</v>
      </c>
      <c r="M33" s="12"/>
      <c r="N33" s="68" t="s">
        <v>24</v>
      </c>
      <c r="O33" s="64"/>
      <c r="P33" s="65"/>
      <c r="Q33" s="66"/>
      <c r="S33" s="24"/>
      <c r="T33" s="25" t="s">
        <v>37</v>
      </c>
      <c r="U33" s="26"/>
    </row>
    <row r="34" spans="2:27" s="3" customFormat="1" ht="18.95" customHeight="1" thickBot="1" x14ac:dyDescent="0.4">
      <c r="B34" s="193"/>
      <c r="C34" s="193"/>
      <c r="D34" s="193"/>
      <c r="E34" s="193"/>
      <c r="F34" s="193"/>
      <c r="G34" s="193"/>
      <c r="H34" s="9"/>
      <c r="I34" s="9"/>
      <c r="K34" s="13"/>
      <c r="L34" s="38"/>
      <c r="M34" s="5"/>
      <c r="N34" s="68"/>
      <c r="O34" s="8"/>
      <c r="P34" s="8"/>
      <c r="Q34" s="8"/>
      <c r="S34" s="17"/>
      <c r="T34" s="19"/>
      <c r="U34" s="9"/>
    </row>
    <row r="35" spans="2:27" s="3" customFormat="1" ht="18.95" customHeight="1" x14ac:dyDescent="0.35">
      <c r="B35" s="193"/>
      <c r="C35" s="193"/>
      <c r="D35" s="193"/>
      <c r="E35" s="193"/>
      <c r="F35" s="193"/>
      <c r="G35" s="193"/>
      <c r="H35" s="9"/>
      <c r="I35" s="9"/>
      <c r="J35" s="199" t="s">
        <v>61</v>
      </c>
      <c r="K35" s="199"/>
      <c r="L35" s="161" t="s">
        <v>55</v>
      </c>
      <c r="M35" s="12"/>
      <c r="N35" s="68" t="s">
        <v>22</v>
      </c>
      <c r="O35" s="58"/>
      <c r="P35" s="59"/>
      <c r="Q35" s="60"/>
      <c r="S35" s="24"/>
      <c r="T35" s="25" t="s">
        <v>34</v>
      </c>
      <c r="U35" s="26"/>
    </row>
    <row r="36" spans="2:27" s="3" customFormat="1" ht="18.95" customHeight="1" x14ac:dyDescent="0.35">
      <c r="B36" s="193"/>
      <c r="C36" s="193"/>
      <c r="D36" s="193"/>
      <c r="E36" s="193"/>
      <c r="F36" s="193"/>
      <c r="G36" s="193"/>
      <c r="H36" s="9"/>
      <c r="I36" s="9"/>
      <c r="K36" s="4"/>
      <c r="L36" s="157" t="s">
        <v>56</v>
      </c>
      <c r="M36" s="12"/>
      <c r="N36" s="68" t="s">
        <v>23</v>
      </c>
      <c r="O36" s="61"/>
      <c r="P36" s="62"/>
      <c r="Q36" s="63"/>
      <c r="S36" s="24"/>
      <c r="T36" s="25" t="s">
        <v>36</v>
      </c>
      <c r="U36" s="26"/>
    </row>
    <row r="37" spans="2:27" s="3" customFormat="1" ht="21.75" thickBot="1" x14ac:dyDescent="0.4">
      <c r="B37" s="193"/>
      <c r="C37" s="193"/>
      <c r="D37" s="193"/>
      <c r="E37" s="193"/>
      <c r="F37" s="193"/>
      <c r="G37" s="193"/>
      <c r="H37" s="9"/>
      <c r="I37" s="9"/>
      <c r="K37" s="4"/>
      <c r="L37" s="158" t="s">
        <v>51</v>
      </c>
      <c r="M37" s="12"/>
      <c r="N37" s="68" t="s">
        <v>24</v>
      </c>
      <c r="O37" s="64"/>
      <c r="P37" s="65"/>
      <c r="Q37" s="66"/>
      <c r="S37" s="24"/>
      <c r="T37" s="25" t="s">
        <v>37</v>
      </c>
      <c r="U37" s="26"/>
    </row>
    <row r="38" spans="2:27" s="3" customFormat="1" ht="18.75" x14ac:dyDescent="0.3">
      <c r="B38" s="193"/>
      <c r="C38" s="193"/>
      <c r="D38" s="193"/>
      <c r="E38" s="193"/>
      <c r="F38" s="193"/>
      <c r="G38" s="193"/>
      <c r="H38" s="9"/>
      <c r="I38" s="9"/>
      <c r="J38" s="9"/>
      <c r="K38" s="9"/>
      <c r="L38" s="9"/>
      <c r="P38" s="43"/>
      <c r="Q38" s="43"/>
      <c r="R38" s="7"/>
      <c r="S38" s="7"/>
      <c r="T38" s="7"/>
    </row>
    <row r="39" spans="2:27" x14ac:dyDescent="0.25">
      <c r="B39" s="193"/>
      <c r="C39" s="193"/>
      <c r="D39" s="193"/>
      <c r="E39" s="193"/>
      <c r="F39" s="193"/>
      <c r="G39" s="193"/>
      <c r="O39" s="162"/>
      <c r="P39" s="162"/>
      <c r="Q39" s="162"/>
      <c r="R39" s="162"/>
      <c r="S39" s="162"/>
      <c r="T39" s="163"/>
      <c r="U39" s="163"/>
    </row>
    <row r="40" spans="2:27" s="3" customFormat="1" ht="18.75" x14ac:dyDescent="0.3">
      <c r="B40" s="193"/>
      <c r="C40" s="193"/>
      <c r="D40" s="193"/>
      <c r="E40" s="193"/>
      <c r="F40" s="193"/>
      <c r="G40" s="193"/>
      <c r="J40" s="44"/>
      <c r="K40" s="44"/>
      <c r="L40" s="44"/>
    </row>
    <row r="41" spans="2:27" s="3" customFormat="1" ht="18.75" x14ac:dyDescent="0.3">
      <c r="B41" s="193"/>
      <c r="C41" s="193"/>
      <c r="D41" s="193"/>
      <c r="E41" s="193"/>
      <c r="F41" s="193"/>
      <c r="G41" s="193"/>
      <c r="M41" s="202"/>
      <c r="N41" s="203"/>
      <c r="O41" s="204"/>
      <c r="P41" s="204"/>
      <c r="Q41" s="204"/>
      <c r="R41" s="205"/>
      <c r="S41" s="205"/>
      <c r="T41" s="206"/>
      <c r="U41" s="207"/>
    </row>
    <row r="42" spans="2:27" s="3" customFormat="1" ht="18.75" x14ac:dyDescent="0.3">
      <c r="B42" s="193"/>
      <c r="C42" s="193"/>
      <c r="D42" s="193"/>
      <c r="E42" s="193"/>
      <c r="F42" s="193"/>
      <c r="G42" s="193"/>
      <c r="L42" s="12"/>
      <c r="M42" s="208"/>
      <c r="N42" s="203"/>
      <c r="O42" s="204"/>
      <c r="P42" s="204"/>
      <c r="Q42" s="204"/>
      <c r="R42" s="205"/>
      <c r="S42" s="205"/>
      <c r="T42" s="206"/>
      <c r="U42" s="207"/>
    </row>
    <row r="43" spans="2:27" s="3" customFormat="1" ht="18.75" x14ac:dyDescent="0.3">
      <c r="B43" s="193"/>
      <c r="C43" s="193"/>
      <c r="D43" s="193"/>
      <c r="E43" s="193"/>
      <c r="F43" s="193"/>
      <c r="G43" s="193"/>
      <c r="L43" s="12"/>
      <c r="M43" s="208"/>
      <c r="N43" s="203"/>
      <c r="O43" s="204"/>
      <c r="P43" s="204"/>
      <c r="Q43" s="204"/>
      <c r="R43" s="205"/>
      <c r="S43" s="205"/>
      <c r="T43" s="206"/>
      <c r="U43" s="207"/>
    </row>
    <row r="44" spans="2:27" s="3" customFormat="1" ht="18.75" x14ac:dyDescent="0.3">
      <c r="B44" s="193"/>
      <c r="C44" s="193"/>
      <c r="D44" s="193"/>
      <c r="E44" s="193"/>
      <c r="F44" s="193"/>
      <c r="G44" s="193"/>
      <c r="L44" s="12"/>
      <c r="M44" s="208"/>
      <c r="N44" s="203"/>
      <c r="O44" s="204"/>
      <c r="P44" s="204"/>
      <c r="Q44" s="204"/>
      <c r="R44" s="209"/>
      <c r="S44" s="209"/>
      <c r="T44" s="210"/>
      <c r="U44" s="211"/>
    </row>
    <row r="45" spans="2:27" s="3" customFormat="1" ht="18.75" x14ac:dyDescent="0.3">
      <c r="B45" s="193"/>
      <c r="C45" s="193"/>
      <c r="D45" s="193"/>
      <c r="E45" s="193"/>
      <c r="F45" s="193"/>
      <c r="G45" s="193"/>
      <c r="L45" s="12"/>
      <c r="M45" s="208"/>
      <c r="N45" s="203"/>
      <c r="O45" s="204"/>
      <c r="P45" s="204"/>
      <c r="Q45" s="204"/>
      <c r="R45" s="205"/>
      <c r="S45" s="205"/>
      <c r="T45" s="206"/>
      <c r="U45" s="207"/>
    </row>
    <row r="46" spans="2:27" s="3" customFormat="1" ht="18.75" x14ac:dyDescent="0.3">
      <c r="B46" s="193"/>
      <c r="C46" s="193"/>
      <c r="D46" s="193"/>
      <c r="E46" s="193"/>
      <c r="F46" s="193"/>
      <c r="G46" s="193"/>
      <c r="L46" s="12"/>
      <c r="M46" s="208"/>
      <c r="N46" s="203"/>
      <c r="O46" s="204"/>
      <c r="P46" s="204"/>
      <c r="Q46" s="204"/>
      <c r="R46" s="205"/>
      <c r="S46" s="205"/>
      <c r="T46" s="206"/>
      <c r="U46" s="207"/>
    </row>
    <row r="47" spans="2:27" s="3" customFormat="1" ht="18.75" x14ac:dyDescent="0.3">
      <c r="B47" s="193"/>
      <c r="C47" s="193"/>
      <c r="D47" s="193"/>
      <c r="E47" s="193"/>
      <c r="F47" s="193"/>
      <c r="G47" s="193"/>
      <c r="J47"/>
      <c r="L47" s="12"/>
      <c r="M47" s="208"/>
      <c r="N47" s="203"/>
      <c r="O47" s="204"/>
      <c r="P47" s="204"/>
      <c r="Q47" s="204"/>
      <c r="R47" s="205"/>
      <c r="S47" s="205"/>
      <c r="T47" s="206"/>
      <c r="U47" s="207"/>
      <c r="X47"/>
      <c r="Y47"/>
      <c r="Z47"/>
      <c r="AA47"/>
    </row>
    <row r="48" spans="2:27" ht="18.75" x14ac:dyDescent="0.3">
      <c r="B48" s="193"/>
      <c r="C48" s="193"/>
      <c r="D48" s="193"/>
      <c r="E48" s="193"/>
      <c r="F48" s="193"/>
      <c r="G48" s="193"/>
      <c r="H48"/>
      <c r="I48"/>
      <c r="J48"/>
      <c r="K48" s="3"/>
      <c r="L48" s="12"/>
      <c r="M48" s="208"/>
      <c r="N48" s="203"/>
      <c r="O48" s="204"/>
      <c r="P48" s="204"/>
      <c r="Q48" s="204"/>
      <c r="R48" s="209"/>
      <c r="S48" s="212"/>
      <c r="T48" s="213"/>
      <c r="U48" s="212"/>
      <c r="V48" s="3"/>
      <c r="W48" s="9"/>
    </row>
    <row r="49" spans="2:23" ht="18.75" x14ac:dyDescent="0.3">
      <c r="B49" s="193"/>
      <c r="C49" s="193"/>
      <c r="D49" s="193"/>
      <c r="E49" s="193"/>
      <c r="F49" s="193"/>
      <c r="G49" s="193"/>
      <c r="H49"/>
      <c r="I49"/>
      <c r="J49"/>
      <c r="K49" s="3"/>
      <c r="L49" s="12"/>
      <c r="M49" s="208"/>
      <c r="N49" s="203"/>
      <c r="O49" s="204"/>
      <c r="P49" s="204"/>
      <c r="Q49" s="204"/>
      <c r="R49" s="205"/>
      <c r="S49" s="205"/>
      <c r="T49" s="206"/>
      <c r="U49" s="207"/>
      <c r="V49" s="9"/>
      <c r="W49" s="9"/>
    </row>
    <row r="50" spans="2:23" ht="18.75" x14ac:dyDescent="0.3">
      <c r="B50" s="193"/>
      <c r="C50" s="193"/>
      <c r="D50" s="193"/>
      <c r="E50" s="193"/>
      <c r="F50" s="193"/>
      <c r="G50" s="193"/>
      <c r="H50"/>
      <c r="I50"/>
      <c r="J50"/>
      <c r="K50" s="3"/>
      <c r="L50" s="12"/>
      <c r="M50" s="208"/>
      <c r="N50" s="203"/>
      <c r="O50" s="204"/>
      <c r="P50" s="204"/>
      <c r="Q50" s="204"/>
      <c r="R50" s="205"/>
      <c r="S50" s="205"/>
      <c r="T50" s="206"/>
      <c r="U50" s="207"/>
      <c r="V50" s="9"/>
      <c r="W50" s="9"/>
    </row>
    <row r="51" spans="2:23" ht="18.75" x14ac:dyDescent="0.3">
      <c r="B51" s="3"/>
      <c r="C51" s="3"/>
      <c r="D51" s="3"/>
      <c r="E51" s="3"/>
      <c r="F51" s="3"/>
      <c r="G51" s="3"/>
      <c r="H51"/>
      <c r="I51"/>
      <c r="J51"/>
      <c r="K51" s="3"/>
      <c r="L51" s="12"/>
      <c r="M51" s="208"/>
      <c r="N51" s="203"/>
      <c r="O51" s="204"/>
      <c r="P51" s="204"/>
      <c r="Q51" s="204"/>
      <c r="R51" s="205"/>
      <c r="S51" s="205"/>
      <c r="T51" s="206"/>
      <c r="U51" s="207"/>
      <c r="V51" s="9"/>
      <c r="W51" s="9"/>
    </row>
  </sheetData>
  <mergeCells count="16">
    <mergeCell ref="B30:G50"/>
    <mergeCell ref="J31:K31"/>
    <mergeCell ref="J35:K35"/>
    <mergeCell ref="C9:E9"/>
    <mergeCell ref="I9:J9"/>
    <mergeCell ref="O9:Q9"/>
    <mergeCell ref="R9:T9"/>
    <mergeCell ref="T15:U15"/>
    <mergeCell ref="T17:U17"/>
    <mergeCell ref="B1:U1"/>
    <mergeCell ref="C4:E4"/>
    <mergeCell ref="F4:H4"/>
    <mergeCell ref="I4:J4"/>
    <mergeCell ref="L4:N4"/>
    <mergeCell ref="O4:Q4"/>
    <mergeCell ref="R4:T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F-statistics 3-pop</vt:lpstr>
      <vt:lpstr>F-statistics - Phillipine 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M Carr</dc:creator>
  <cp:lastModifiedBy>Steven M Carr</cp:lastModifiedBy>
  <dcterms:created xsi:type="dcterms:W3CDTF">2021-11-16T20:08:11Z</dcterms:created>
  <dcterms:modified xsi:type="dcterms:W3CDTF">2025-11-13T15:51:44Z</dcterms:modified>
</cp:coreProperties>
</file>