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 SMC files\Bio4250 - Evolutionary Genetics\"/>
    </mc:Choice>
  </mc:AlternateContent>
  <xr:revisionPtr revIDLastSave="0" documentId="13_ncr:1_{89CCCEE2-7C81-4516-86F5-46CD92BAD521}" xr6:coauthVersionLast="47" xr6:coauthVersionMax="47" xr10:uidLastSave="{00000000-0000-0000-0000-000000000000}"/>
  <bookViews>
    <workbookView xWindow="-110" yWindow="-110" windowWidth="38620" windowHeight="21220" xr2:uid="{437B1C1A-B207-4FFE-B649-5ECAC021FA47}"/>
  </bookViews>
  <sheets>
    <sheet name="F-statistics 3-p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H7" i="1"/>
  <c r="J7" i="1" s="1"/>
  <c r="N7" i="1" s="1"/>
  <c r="Q7" i="1" s="1"/>
  <c r="T7" i="1" s="1"/>
  <c r="G7" i="1"/>
  <c r="F7" i="1"/>
  <c r="H6" i="1"/>
  <c r="G6" i="1"/>
  <c r="I6" i="1" s="1"/>
  <c r="F6" i="1"/>
  <c r="I8" i="1" l="1"/>
  <c r="L8" i="1" s="1"/>
  <c r="I7" i="1"/>
  <c r="L7" i="1" s="1"/>
  <c r="O7" i="1" s="1"/>
  <c r="R7" i="1" s="1"/>
  <c r="J8" i="1"/>
  <c r="N8" i="1" s="1"/>
  <c r="Q8" i="1" s="1"/>
  <c r="T8" i="1" s="1"/>
  <c r="L6" i="1"/>
  <c r="O6" i="1" s="1"/>
  <c r="R6" i="1" s="1"/>
  <c r="J6" i="1"/>
  <c r="M6" i="1" s="1"/>
  <c r="O8" i="1"/>
  <c r="R8" i="1" s="1"/>
  <c r="M7" i="1"/>
  <c r="N6" i="1"/>
  <c r="Q6" i="1" s="1"/>
  <c r="T6" i="1" s="1"/>
  <c r="K6" i="1"/>
  <c r="K7" i="1"/>
  <c r="K8" i="1"/>
  <c r="C12" i="1" l="1"/>
  <c r="D12" i="1"/>
  <c r="F12" i="1" s="1"/>
  <c r="M8" i="1"/>
  <c r="G12" i="1" s="1"/>
  <c r="M11" i="1" s="1"/>
  <c r="M9" i="1"/>
  <c r="P6" i="1"/>
  <c r="S6" i="1" s="1"/>
  <c r="E12" i="1"/>
  <c r="K9" i="1"/>
  <c r="U8" i="1"/>
  <c r="U6" i="1"/>
  <c r="P7" i="1"/>
  <c r="S7" i="1" s="1"/>
  <c r="U7" i="1"/>
  <c r="P8" i="1" l="1"/>
  <c r="S8" i="1" s="1"/>
  <c r="M13" i="1"/>
  <c r="M12" i="1"/>
  <c r="G13" i="1" s="1"/>
  <c r="U9" i="1"/>
  <c r="D60" i="1" l="1"/>
  <c r="D52" i="1"/>
  <c r="G60" i="1"/>
  <c r="G52" i="1"/>
  <c r="E60" i="1"/>
  <c r="G55" i="1"/>
  <c r="D55" i="1"/>
  <c r="E55" i="1"/>
  <c r="F55" i="1"/>
  <c r="D54" i="1"/>
  <c r="F54" i="1"/>
  <c r="E54" i="1"/>
  <c r="G54" i="1"/>
  <c r="D56" i="1"/>
  <c r="G56" i="1"/>
  <c r="E56" i="1"/>
  <c r="F56" i="1"/>
  <c r="D58" i="1"/>
  <c r="G58" i="1"/>
  <c r="E58" i="1"/>
  <c r="F58" i="1"/>
  <c r="G57" i="1"/>
  <c r="F57" i="1"/>
  <c r="E57" i="1"/>
  <c r="D57" i="1"/>
  <c r="D53" i="1"/>
  <c r="G53" i="1"/>
  <c r="E53" i="1"/>
  <c r="F53" i="1"/>
  <c r="D59" i="1"/>
  <c r="F59" i="1"/>
  <c r="E59" i="1"/>
  <c r="G59" i="1"/>
  <c r="E52" i="1"/>
  <c r="F52" i="1"/>
  <c r="F6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<sst xmlns="http://schemas.openxmlformats.org/spreadsheetml/2006/main" count="231" uniqueCount="75">
  <si>
    <r>
      <t xml:space="preserve">Calculation of F statistics in a </t>
    </r>
    <r>
      <rPr>
        <b/>
        <i/>
        <sz val="16"/>
        <color theme="1"/>
        <rFont val="Calibri"/>
        <family val="2"/>
        <scheme val="minor"/>
      </rPr>
      <t>two</t>
    </r>
    <r>
      <rPr>
        <b/>
        <sz val="16"/>
        <color theme="1"/>
        <rFont val="Calibri"/>
        <family val="2"/>
        <scheme val="minor"/>
      </rPr>
      <t xml:space="preserve">-allele system among </t>
    </r>
    <r>
      <rPr>
        <b/>
        <i/>
        <sz val="16"/>
        <color theme="1"/>
        <rFont val="Calibri"/>
        <family val="2"/>
        <scheme val="minor"/>
      </rPr>
      <t>three</t>
    </r>
    <r>
      <rPr>
        <b/>
        <sz val="16"/>
        <color theme="1"/>
        <rFont val="Calibri"/>
        <family val="2"/>
        <scheme val="minor"/>
      </rPr>
      <t xml:space="preserve"> populations with </t>
    </r>
    <r>
      <rPr>
        <b/>
        <i/>
        <sz val="16"/>
        <rFont val="Calibri"/>
        <family val="2"/>
        <scheme val="minor"/>
      </rPr>
      <t>equal</t>
    </r>
    <r>
      <rPr>
        <b/>
        <sz val="16"/>
        <color theme="1"/>
        <rFont val="Calibri"/>
        <family val="2"/>
        <scheme val="minor"/>
      </rPr>
      <t xml:space="preserve"> sample sizes</t>
    </r>
  </si>
  <si>
    <t>Obs data</t>
  </si>
  <si>
    <t>Obs H</t>
  </si>
  <si>
    <t>Exp freq</t>
  </si>
  <si>
    <t>Exp count</t>
  </si>
  <si>
    <t>Diff</t>
  </si>
  <si>
    <t>Local F</t>
  </si>
  <si>
    <t>AA</t>
  </si>
  <si>
    <t>Aa</t>
  </si>
  <si>
    <t>aa</t>
  </si>
  <si>
    <t>N</t>
  </si>
  <si>
    <t>#A</t>
  </si>
  <si>
    <t>#a</t>
  </si>
  <si>
    <t>f(A)</t>
  </si>
  <si>
    <t>f(a)</t>
  </si>
  <si>
    <t>f(Aa)</t>
  </si>
  <si>
    <t>f(AA)</t>
  </si>
  <si>
    <t>f(aa)</t>
  </si>
  <si>
    <t>#AA</t>
  </si>
  <si>
    <t>#Aa</t>
  </si>
  <si>
    <t>#aa</t>
  </si>
  <si>
    <t>(He-Ho)/He</t>
  </si>
  <si>
    <t>Sub-Pop 1</t>
  </si>
  <si>
    <t>Sub-Pop 2</t>
  </si>
  <si>
    <t>Sub-Pop 3</t>
  </si>
  <si>
    <t>H(i) =</t>
  </si>
  <si>
    <t>H(t) =</t>
  </si>
  <si>
    <t>H(s) =</t>
  </si>
  <si>
    <t>(H(s) - H(i)) / H(s) =</t>
  </si>
  <si>
    <t>(H(t) - H(s)) / H(t) =</t>
  </si>
  <si>
    <t>1-[(1-Fit)/(1-Fis)] =</t>
  </si>
  <si>
    <t>(H(t) - H(i)) / H(t) =</t>
  </si>
  <si>
    <t>F-stats</t>
  </si>
  <si>
    <t>1) F-stats for simple population structures</t>
  </si>
  <si>
    <t>Hybrid sub-pops</t>
  </si>
  <si>
    <t xml:space="preserve">F(is) = </t>
  </si>
  <si>
    <t>No structure, Ho = He</t>
  </si>
  <si>
    <t xml:space="preserve">F(st) = </t>
  </si>
  <si>
    <t xml:space="preserve">F(it) = </t>
  </si>
  <si>
    <t xml:space="preserve">No structure, </t>
  </si>
  <si>
    <t>local Ho &lt; He by 10%</t>
  </si>
  <si>
    <t>Equalized</t>
  </si>
  <si>
    <t>sub-pops, 2/3 in HWP</t>
  </si>
  <si>
    <t>MM</t>
  </si>
  <si>
    <t>MN</t>
  </si>
  <si>
    <t>NN</t>
  </si>
  <si>
    <t>Group</t>
  </si>
  <si>
    <t>n</t>
  </si>
  <si>
    <t>Distance</t>
  </si>
  <si>
    <t>Isabela</t>
  </si>
  <si>
    <t>Palawan</t>
  </si>
  <si>
    <t>Pangasinan</t>
  </si>
  <si>
    <t>Davao del Sur</t>
  </si>
  <si>
    <t>Manila</t>
  </si>
  <si>
    <t>Camarines Sur</t>
  </si>
  <si>
    <t>bx islands 1</t>
  </si>
  <si>
    <t>Cebu</t>
  </si>
  <si>
    <t>Butuan</t>
  </si>
  <si>
    <t>bx islands 2</t>
  </si>
  <si>
    <t>TOTAL</t>
  </si>
  <si>
    <t>w/i islands</t>
  </si>
  <si>
    <t>Luzon</t>
  </si>
  <si>
    <t>Mindanao</t>
  </si>
  <si>
    <t>© 2024 by Steven M Carr: Not to be reproduced or redistributed without written permission, scarr [at] mun.ca</t>
  </si>
  <si>
    <r>
      <rPr>
        <b/>
        <sz val="18"/>
        <color indexed="8"/>
        <rFont val="Calibri"/>
        <family val="2"/>
      </rPr>
      <t>F(is)</t>
    </r>
    <r>
      <rPr>
        <sz val="18"/>
        <color theme="1"/>
        <rFont val="Calibri"/>
        <family val="2"/>
        <scheme val="minor"/>
      </rPr>
      <t xml:space="preserve"> = </t>
    </r>
  </si>
  <si>
    <r>
      <rPr>
        <b/>
        <sz val="18"/>
        <color indexed="8"/>
        <rFont val="Calibri"/>
        <family val="2"/>
      </rPr>
      <t>F(st)</t>
    </r>
    <r>
      <rPr>
        <sz val="18"/>
        <color theme="1"/>
        <rFont val="Calibri"/>
        <family val="2"/>
        <scheme val="minor"/>
      </rPr>
      <t xml:space="preserve"> = </t>
    </r>
  </si>
  <si>
    <r>
      <rPr>
        <b/>
        <sz val="18"/>
        <color rgb="FF0070C0"/>
        <rFont val="Calibri"/>
        <family val="2"/>
        <scheme val="minor"/>
      </rPr>
      <t>Fst</t>
    </r>
    <r>
      <rPr>
        <b/>
        <sz val="18"/>
        <color theme="1"/>
        <rFont val="Calibri"/>
        <family val="2"/>
        <scheme val="minor"/>
      </rPr>
      <t xml:space="preserve"> = </t>
    </r>
  </si>
  <si>
    <r>
      <rPr>
        <b/>
        <sz val="18"/>
        <color indexed="8"/>
        <rFont val="Calibri"/>
        <family val="2"/>
      </rPr>
      <t>F(it)</t>
    </r>
    <r>
      <rPr>
        <sz val="18"/>
        <color theme="1"/>
        <rFont val="Calibri"/>
        <family val="2"/>
        <scheme val="minor"/>
      </rPr>
      <t xml:space="preserve"> = </t>
    </r>
  </si>
  <si>
    <t>f(A) bar</t>
  </si>
  <si>
    <t>f(a) bar</t>
  </si>
  <si>
    <t>Obs f(A), f(a)</t>
  </si>
  <si>
    <t>Obs count A, a</t>
  </si>
  <si>
    <r>
      <t>4)</t>
    </r>
    <r>
      <rPr>
        <sz val="16"/>
        <color indexed="8"/>
        <rFont val="Calibri"/>
        <family val="2"/>
      </rPr>
      <t xml:space="preserve"> </t>
    </r>
    <r>
      <rPr>
        <b/>
        <sz val="16"/>
        <color rgb="FFFF0000"/>
        <rFont val="Calibri"/>
        <family val="2"/>
      </rPr>
      <t>HOMEWORK</t>
    </r>
    <r>
      <rPr>
        <sz val="16"/>
        <color indexed="8"/>
        <rFont val="Calibri"/>
        <family val="2"/>
      </rPr>
      <t xml:space="preserve">: </t>
    </r>
    <r>
      <rPr>
        <b/>
        <u/>
        <sz val="16"/>
        <color rgb="FFFF0000"/>
        <rFont val="Calibri"/>
        <family val="2"/>
      </rPr>
      <t>Calculate</t>
    </r>
    <r>
      <rPr>
        <u/>
        <sz val="16"/>
        <color rgb="FFFF0000"/>
        <rFont val="Calibri"/>
        <family val="2"/>
      </rPr>
      <t xml:space="preserve"> &amp; </t>
    </r>
    <r>
      <rPr>
        <b/>
        <u/>
        <sz val="16"/>
        <color rgb="FFFF0000"/>
        <rFont val="Calibri"/>
        <family val="2"/>
      </rPr>
      <t>Interpret</t>
    </r>
    <r>
      <rPr>
        <b/>
        <sz val="16"/>
        <color rgb="FFFF0000"/>
        <rFont val="Calibri"/>
        <family val="2"/>
      </rPr>
      <t xml:space="preserve"> population structure for</t>
    </r>
    <r>
      <rPr>
        <b/>
        <sz val="16"/>
        <color rgb="FF000000"/>
        <rFont val="Calibri"/>
        <family val="2"/>
      </rPr>
      <t xml:space="preserve"> Boxes 8 ~ 11.</t>
    </r>
  </si>
  <si>
    <r>
      <t>2)</t>
    </r>
    <r>
      <rPr>
        <b/>
        <u/>
        <sz val="16"/>
        <color theme="1"/>
        <rFont val="Calibri"/>
        <family val="2"/>
        <scheme val="minor"/>
      </rPr>
      <t xml:space="preserve"> </t>
    </r>
    <r>
      <rPr>
        <b/>
        <u/>
        <sz val="16"/>
        <color rgb="FFFF0000"/>
        <rFont val="Calibri"/>
        <family val="2"/>
        <scheme val="minor"/>
      </rPr>
      <t>Calculate &amp; Interpret</t>
    </r>
    <r>
      <rPr>
        <b/>
        <sz val="16"/>
        <color rgb="FFFF0000"/>
        <rFont val="Calibri"/>
        <family val="2"/>
        <scheme val="minor"/>
      </rPr>
      <t>,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Real data, normalized N = 1,000</t>
    </r>
    <r>
      <rPr>
        <sz val="16"/>
        <color theme="1"/>
        <rFont val="Calibri"/>
        <family val="2"/>
        <scheme val="minor"/>
      </rPr>
      <t xml:space="preserve"> across sub-pops (</t>
    </r>
    <r>
      <rPr>
        <b/>
        <sz val="16"/>
        <color theme="1"/>
        <rFont val="Calibri"/>
        <family val="2"/>
        <scheme val="minor"/>
      </rPr>
      <t>6 &amp; 7</t>
    </r>
    <r>
      <rPr>
        <sz val="16"/>
        <color theme="1"/>
        <rFont val="Calibri"/>
        <family val="2"/>
        <scheme val="minor"/>
      </rPr>
      <t>)</t>
    </r>
  </si>
  <si>
    <r>
      <t xml:space="preserve">3) </t>
    </r>
    <r>
      <rPr>
        <b/>
        <sz val="16"/>
        <color rgb="FFFF0000"/>
        <rFont val="Calibri"/>
        <family val="2"/>
        <scheme val="minor"/>
      </rPr>
      <t>Lab Exercise</t>
    </r>
    <r>
      <rPr>
        <sz val="16"/>
        <color theme="1"/>
        <rFont val="Calibri"/>
        <family val="2"/>
        <scheme val="minor"/>
      </rPr>
      <t xml:space="preserve">: </t>
    </r>
    <r>
      <rPr>
        <b/>
        <sz val="16"/>
        <color rgb="FFFF0000"/>
        <rFont val="Calibri"/>
        <family val="2"/>
        <scheme val="minor"/>
      </rPr>
      <t xml:space="preserve">Calculate &amp; Interpret </t>
    </r>
    <r>
      <rPr>
        <sz val="16"/>
        <color theme="1"/>
        <rFont val="Calibri"/>
        <family val="2"/>
        <scheme val="minor"/>
      </rPr>
      <t xml:space="preserve">as above, for </t>
    </r>
    <r>
      <rPr>
        <b/>
        <sz val="16"/>
        <color theme="1"/>
        <rFont val="Calibri"/>
        <family val="2"/>
        <scheme val="minor"/>
      </rPr>
      <t>MN</t>
    </r>
    <r>
      <rPr>
        <sz val="16"/>
        <color theme="1"/>
        <rFont val="Calibri"/>
        <family val="2"/>
        <scheme val="minor"/>
      </rPr>
      <t xml:space="preserve"> bloodgroup frequencies among Philippine islanders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</si>
</sst>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6"/>
      <color indexed="8"/>
      <name val="Calibri"/>
      <family val="2"/>
    </font>
    <font>
      <b/>
      <sz val="16"/>
      <color rgb="FFFF0000"/>
      <name val="Calibri"/>
      <family val="2"/>
    </font>
    <font>
      <i/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indexed="8"/>
      <name val="Calibri"/>
      <family val="2"/>
    </font>
    <font>
      <b/>
      <sz val="18"/>
      <color rgb="FF0070C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u/>
      <sz val="16"/>
      <color rgb="FFFF0000"/>
      <name val="Calibri"/>
      <family val="2"/>
    </font>
    <font>
      <u/>
      <sz val="16"/>
      <color rgb="FFFF0000"/>
      <name val="Calibri"/>
      <family val="2"/>
    </font>
    <font>
      <b/>
      <u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3" fillId="0" borderId="0" xfId="0" applyFont="1"/>
    <xf numFmtId="0" fontId="11" fillId="0" borderId="0" xfId="0" applyFont="1" applyAlignment="1">
      <alignment horizontal="right"/>
    </xf>
    <xf numFmtId="0" fontId="7" fillId="0" borderId="0" xfId="0" applyFont="1"/>
    <xf numFmtId="164" fontId="8" fillId="0" borderId="0" xfId="0" applyNumberFormat="1" applyFont="1"/>
    <xf numFmtId="1" fontId="8" fillId="0" borderId="0" xfId="0" applyNumberFormat="1" applyFont="1"/>
    <xf numFmtId="0" fontId="6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164" fontId="3" fillId="0" borderId="0" xfId="0" applyNumberFormat="1" applyFont="1"/>
    <xf numFmtId="0" fontId="11" fillId="0" borderId="0" xfId="0" applyFont="1" applyAlignment="1">
      <alignment horizontal="left"/>
    </xf>
    <xf numFmtId="0" fontId="16" fillId="0" borderId="0" xfId="0" applyFont="1"/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164" fontId="16" fillId="0" borderId="0" xfId="0" applyNumberFormat="1" applyFont="1"/>
    <xf numFmtId="164" fontId="16" fillId="4" borderId="0" xfId="0" applyNumberFormat="1" applyFont="1" applyFill="1"/>
    <xf numFmtId="0" fontId="11" fillId="7" borderId="0" xfId="0" applyFont="1" applyFill="1" applyAlignment="1">
      <alignment horizontal="right"/>
    </xf>
    <xf numFmtId="164" fontId="6" fillId="8" borderId="0" xfId="0" applyNumberFormat="1" applyFont="1" applyFill="1"/>
    <xf numFmtId="0" fontId="8" fillId="0" borderId="0" xfId="0" applyFont="1" applyAlignment="1">
      <alignment horizontal="center"/>
    </xf>
    <xf numFmtId="0" fontId="8" fillId="5" borderId="5" xfId="0" applyFont="1" applyFill="1" applyBorder="1"/>
    <xf numFmtId="0" fontId="8" fillId="5" borderId="0" xfId="0" applyFont="1" applyFill="1"/>
    <xf numFmtId="0" fontId="8" fillId="5" borderId="6" xfId="0" applyFont="1" applyFill="1" applyBorder="1"/>
    <xf numFmtId="0" fontId="11" fillId="0" borderId="0" xfId="0" applyFont="1" applyAlignment="1">
      <alignment horizontal="center"/>
    </xf>
    <xf numFmtId="0" fontId="8" fillId="5" borderId="8" xfId="0" applyFont="1" applyFill="1" applyBorder="1"/>
    <xf numFmtId="0" fontId="8" fillId="5" borderId="9" xfId="0" applyFont="1" applyFill="1" applyBorder="1"/>
    <xf numFmtId="0" fontId="8" fillId="5" borderId="10" xfId="0" applyFont="1" applyFill="1" applyBorder="1"/>
    <xf numFmtId="0" fontId="16" fillId="0" borderId="0" xfId="0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2" fontId="8" fillId="0" borderId="0" xfId="0" applyNumberFormat="1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0" fillId="0" borderId="0" xfId="0" applyFont="1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9" fillId="0" borderId="0" xfId="0" applyNumberFormat="1" applyFont="1"/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" fontId="8" fillId="5" borderId="1" xfId="0" applyNumberFormat="1" applyFont="1" applyFill="1" applyBorder="1"/>
    <xf numFmtId="1" fontId="8" fillId="5" borderId="2" xfId="0" applyNumberFormat="1" applyFont="1" applyFill="1" applyBorder="1"/>
    <xf numFmtId="1" fontId="8" fillId="5" borderId="3" xfId="0" applyNumberFormat="1" applyFont="1" applyFill="1" applyBorder="1"/>
    <xf numFmtId="1" fontId="8" fillId="5" borderId="5" xfId="0" applyNumberFormat="1" applyFont="1" applyFill="1" applyBorder="1"/>
    <xf numFmtId="1" fontId="8" fillId="5" borderId="0" xfId="0" applyNumberFormat="1" applyFont="1" applyFill="1"/>
    <xf numFmtId="1" fontId="8" fillId="5" borderId="6" xfId="0" applyNumberFormat="1" applyFont="1" applyFill="1" applyBorder="1"/>
    <xf numFmtId="1" fontId="8" fillId="5" borderId="8" xfId="0" applyNumberFormat="1" applyFont="1" applyFill="1" applyBorder="1"/>
    <xf numFmtId="1" fontId="8" fillId="5" borderId="9" xfId="0" applyNumberFormat="1" applyFont="1" applyFill="1" applyBorder="1"/>
    <xf numFmtId="1" fontId="8" fillId="5" borderId="10" xfId="0" applyNumberFormat="1" applyFont="1" applyFill="1" applyBorder="1"/>
    <xf numFmtId="1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/>
    </xf>
    <xf numFmtId="0" fontId="1" fillId="0" borderId="0" xfId="0" applyFont="1"/>
    <xf numFmtId="0" fontId="22" fillId="0" borderId="0" xfId="0" applyFont="1"/>
    <xf numFmtId="0" fontId="23" fillId="0" borderId="0" xfId="0" applyFont="1"/>
    <xf numFmtId="1" fontId="25" fillId="5" borderId="1" xfId="0" applyNumberFormat="1" applyFont="1" applyFill="1" applyBorder="1"/>
    <xf numFmtId="1" fontId="25" fillId="5" borderId="2" xfId="0" applyNumberFormat="1" applyFont="1" applyFill="1" applyBorder="1"/>
    <xf numFmtId="1" fontId="25" fillId="5" borderId="3" xfId="0" applyNumberFormat="1" applyFont="1" applyFill="1" applyBorder="1"/>
    <xf numFmtId="0" fontId="23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164" fontId="26" fillId="0" borderId="2" xfId="0" applyNumberFormat="1" applyFont="1" applyBorder="1"/>
    <xf numFmtId="164" fontId="22" fillId="0" borderId="2" xfId="0" applyNumberFormat="1" applyFont="1" applyBorder="1"/>
    <xf numFmtId="164" fontId="23" fillId="0" borderId="4" xfId="0" applyNumberFormat="1" applyFont="1" applyBorder="1"/>
    <xf numFmtId="164" fontId="22" fillId="0" borderId="5" xfId="0" applyNumberFormat="1" applyFont="1" applyBorder="1"/>
    <xf numFmtId="164" fontId="24" fillId="0" borderId="0" xfId="0" applyNumberFormat="1" applyFont="1"/>
    <xf numFmtId="164" fontId="22" fillId="0" borderId="6" xfId="0" applyNumberFormat="1" applyFont="1" applyBorder="1"/>
    <xf numFmtId="1" fontId="22" fillId="0" borderId="1" xfId="0" applyNumberFormat="1" applyFont="1" applyBorder="1"/>
    <xf numFmtId="1" fontId="22" fillId="0" borderId="2" xfId="0" applyNumberFormat="1" applyFont="1" applyBorder="1"/>
    <xf numFmtId="1" fontId="22" fillId="0" borderId="3" xfId="0" applyNumberFormat="1" applyFont="1" applyBorder="1"/>
    <xf numFmtId="164" fontId="24" fillId="4" borderId="7" xfId="0" applyNumberFormat="1" applyFont="1" applyFill="1" applyBorder="1"/>
    <xf numFmtId="1" fontId="25" fillId="5" borderId="5" xfId="0" applyNumberFormat="1" applyFont="1" applyFill="1" applyBorder="1"/>
    <xf numFmtId="1" fontId="25" fillId="5" borderId="0" xfId="0" applyNumberFormat="1" applyFont="1" applyFill="1"/>
    <xf numFmtId="1" fontId="25" fillId="5" borderId="6" xfId="0" applyNumberFormat="1" applyFont="1" applyFill="1" applyBorder="1"/>
    <xf numFmtId="0" fontId="23" fillId="0" borderId="5" xfId="0" applyFont="1" applyBorder="1"/>
    <xf numFmtId="0" fontId="22" fillId="0" borderId="6" xfId="0" applyFont="1" applyBorder="1"/>
    <xf numFmtId="164" fontId="26" fillId="0" borderId="0" xfId="0" applyNumberFormat="1" applyFont="1"/>
    <xf numFmtId="164" fontId="22" fillId="0" borderId="0" xfId="0" applyNumberFormat="1" applyFont="1"/>
    <xf numFmtId="164" fontId="23" fillId="0" borderId="7" xfId="0" applyNumberFormat="1" applyFont="1" applyBorder="1"/>
    <xf numFmtId="1" fontId="22" fillId="0" borderId="5" xfId="0" applyNumberFormat="1" applyFont="1" applyBorder="1"/>
    <xf numFmtId="1" fontId="22" fillId="0" borderId="0" xfId="0" applyNumberFormat="1" applyFont="1"/>
    <xf numFmtId="1" fontId="22" fillId="0" borderId="6" xfId="0" applyNumberFormat="1" applyFont="1" applyBorder="1"/>
    <xf numFmtId="1" fontId="25" fillId="5" borderId="8" xfId="0" applyNumberFormat="1" applyFont="1" applyFill="1" applyBorder="1"/>
    <xf numFmtId="1" fontId="25" fillId="5" borderId="9" xfId="0" applyNumberFormat="1" applyFont="1" applyFill="1" applyBorder="1"/>
    <xf numFmtId="1" fontId="25" fillId="5" borderId="10" xfId="0" applyNumberFormat="1" applyFont="1" applyFill="1" applyBorder="1"/>
    <xf numFmtId="0" fontId="23" fillId="0" borderId="8" xfId="0" applyFont="1" applyBorder="1"/>
    <xf numFmtId="0" fontId="22" fillId="0" borderId="9" xfId="0" applyFont="1" applyBorder="1"/>
    <xf numFmtId="0" fontId="22" fillId="0" borderId="10" xfId="0" applyFont="1" applyBorder="1"/>
    <xf numFmtId="164" fontId="26" fillId="0" borderId="9" xfId="0" applyNumberFormat="1" applyFont="1" applyBorder="1"/>
    <xf numFmtId="164" fontId="22" fillId="0" borderId="9" xfId="0" applyNumberFormat="1" applyFont="1" applyBorder="1"/>
    <xf numFmtId="164" fontId="23" fillId="0" borderId="11" xfId="0" applyNumberFormat="1" applyFont="1" applyBorder="1"/>
    <xf numFmtId="164" fontId="22" fillId="0" borderId="8" xfId="0" applyNumberFormat="1" applyFont="1" applyBorder="1"/>
    <xf numFmtId="164" fontId="24" fillId="0" borderId="9" xfId="0" applyNumberFormat="1" applyFont="1" applyBorder="1"/>
    <xf numFmtId="164" fontId="22" fillId="0" borderId="10" xfId="0" applyNumberFormat="1" applyFont="1" applyBorder="1"/>
    <xf numFmtId="1" fontId="22" fillId="0" borderId="8" xfId="0" applyNumberFormat="1" applyFont="1" applyBorder="1"/>
    <xf numFmtId="1" fontId="22" fillId="0" borderId="9" xfId="0" applyNumberFormat="1" applyFont="1" applyBorder="1"/>
    <xf numFmtId="1" fontId="22" fillId="0" borderId="10" xfId="0" applyNumberFormat="1" applyFont="1" applyBorder="1"/>
    <xf numFmtId="164" fontId="24" fillId="4" borderId="11" xfId="0" applyNumberFormat="1" applyFont="1" applyFill="1" applyBorder="1"/>
    <xf numFmtId="0" fontId="27" fillId="0" borderId="2" xfId="0" applyFont="1" applyBorder="1" applyAlignment="1">
      <alignment horizontal="center"/>
    </xf>
    <xf numFmtId="0" fontId="27" fillId="0" borderId="0" xfId="0" applyFont="1" applyAlignment="1">
      <alignment horizontal="center"/>
    </xf>
    <xf numFmtId="164" fontId="28" fillId="2" borderId="0" xfId="0" applyNumberFormat="1" applyFont="1" applyFill="1" applyAlignment="1">
      <alignment horizontal="right"/>
    </xf>
    <xf numFmtId="0" fontId="28" fillId="0" borderId="0" xfId="0" applyFont="1"/>
    <xf numFmtId="164" fontId="28" fillId="3" borderId="0" xfId="0" applyNumberFormat="1" applyFont="1" applyFill="1" applyAlignment="1">
      <alignment horizontal="right"/>
    </xf>
    <xf numFmtId="0" fontId="28" fillId="0" borderId="0" xfId="0" applyFont="1" applyAlignment="1">
      <alignment horizontal="center"/>
    </xf>
    <xf numFmtId="164" fontId="28" fillId="4" borderId="0" xfId="0" applyNumberFormat="1" applyFont="1" applyFill="1" applyAlignment="1">
      <alignment horizontal="right"/>
    </xf>
    <xf numFmtId="0" fontId="23" fillId="7" borderId="1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2" fillId="7" borderId="1" xfId="0" applyFont="1" applyFill="1" applyBorder="1"/>
    <xf numFmtId="0" fontId="23" fillId="0" borderId="2" xfId="0" applyFont="1" applyBorder="1"/>
    <xf numFmtId="164" fontId="23" fillId="8" borderId="3" xfId="0" applyNumberFormat="1" applyFont="1" applyFill="1" applyBorder="1"/>
    <xf numFmtId="164" fontId="30" fillId="0" borderId="8" xfId="0" applyNumberFormat="1" applyFont="1" applyBorder="1"/>
    <xf numFmtId="164" fontId="30" fillId="0" borderId="9" xfId="0" applyNumberFormat="1" applyFont="1" applyBorder="1"/>
    <xf numFmtId="164" fontId="28" fillId="2" borderId="8" xfId="0" applyNumberFormat="1" applyFont="1" applyFill="1" applyBorder="1"/>
    <xf numFmtId="164" fontId="28" fillId="3" borderId="10" xfId="0" applyNumberFormat="1" applyFont="1" applyFill="1" applyBorder="1"/>
    <xf numFmtId="0" fontId="22" fillId="0" borderId="0" xfId="0" applyFont="1" applyAlignment="1">
      <alignment horizontal="left"/>
    </xf>
    <xf numFmtId="0" fontId="22" fillId="7" borderId="5" xfId="0" applyFont="1" applyFill="1" applyBorder="1" applyAlignment="1">
      <alignment horizontal="left"/>
    </xf>
    <xf numFmtId="164" fontId="28" fillId="8" borderId="6" xfId="0" applyNumberFormat="1" applyFont="1" applyFill="1" applyBorder="1"/>
    <xf numFmtId="0" fontId="23" fillId="0" borderId="12" xfId="0" applyFont="1" applyBorder="1" applyAlignment="1">
      <alignment horizontal="right"/>
    </xf>
    <xf numFmtId="0" fontId="23" fillId="0" borderId="13" xfId="0" applyFont="1" applyBorder="1"/>
    <xf numFmtId="164" fontId="28" fillId="6" borderId="14" xfId="0" applyNumberFormat="1" applyFont="1" applyFill="1" applyBorder="1"/>
    <xf numFmtId="0" fontId="22" fillId="7" borderId="8" xfId="0" applyFont="1" applyFill="1" applyBorder="1"/>
    <xf numFmtId="0" fontId="23" fillId="0" borderId="9" xfId="0" applyFont="1" applyBorder="1"/>
    <xf numFmtId="164" fontId="23" fillId="8" borderId="10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4" fillId="9" borderId="0" xfId="0" applyFont="1" applyFill="1"/>
    <xf numFmtId="0" fontId="2" fillId="0" borderId="0" xfId="0" quotePrefix="1" applyFont="1"/>
    <xf numFmtId="0" fontId="4" fillId="4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3" fillId="0" borderId="0" xfId="0" applyFont="1"/>
    <xf numFmtId="1" fontId="20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36" fillId="0" borderId="0" xfId="0" applyFont="1"/>
    <xf numFmtId="0" fontId="6" fillId="10" borderId="0" xfId="0" applyFont="1" applyFill="1"/>
    <xf numFmtId="0" fontId="0" fillId="10" borderId="0" xfId="0" applyFill="1"/>
    <xf numFmtId="0" fontId="2" fillId="0" borderId="0" xfId="0" applyFont="1" applyAlignment="1">
      <alignment horizontal="right" vertical="center"/>
    </xf>
    <xf numFmtId="0" fontId="31" fillId="5" borderId="1" xfId="0" applyFont="1" applyFill="1" applyBorder="1"/>
    <xf numFmtId="0" fontId="31" fillId="5" borderId="2" xfId="0" applyFont="1" applyFill="1" applyBorder="1"/>
    <xf numFmtId="0" fontId="31" fillId="5" borderId="3" xfId="0" applyFont="1" applyFill="1" applyBorder="1"/>
    <xf numFmtId="0" fontId="31" fillId="5" borderId="5" xfId="0" applyFont="1" applyFill="1" applyBorder="1"/>
    <xf numFmtId="0" fontId="31" fillId="5" borderId="0" xfId="0" applyFont="1" applyFill="1"/>
    <xf numFmtId="0" fontId="31" fillId="5" borderId="6" xfId="0" applyFont="1" applyFill="1" applyBorder="1"/>
    <xf numFmtId="0" fontId="31" fillId="5" borderId="8" xfId="0" applyFont="1" applyFill="1" applyBorder="1"/>
    <xf numFmtId="0" fontId="31" fillId="5" borderId="9" xfId="0" applyFont="1" applyFill="1" applyBorder="1"/>
    <xf numFmtId="0" fontId="31" fillId="5" borderId="10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0" fontId="3" fillId="5" borderId="0" xfId="0" applyFont="1" applyFill="1"/>
    <xf numFmtId="0" fontId="3" fillId="5" borderId="6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3" fillId="5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C0E8-2319-41E3-B572-894E2272CA92}">
  <sheetPr>
    <tabColor rgb="FF00B050"/>
  </sheetPr>
  <dimension ref="B1:AA88"/>
  <sheetViews>
    <sheetView showGridLines="0" tabSelected="1" zoomScale="75" zoomScaleNormal="75" workbookViewId="0">
      <pane ySplit="15" topLeftCell="A66" activePane="bottomLeft" state="frozen"/>
      <selection pane="bottomLeft" activeCell="C101" sqref="C101"/>
    </sheetView>
  </sheetViews>
  <sheetFormatPr defaultColWidth="10.54296875" defaultRowHeight="15.5" x14ac:dyDescent="0.35"/>
  <cols>
    <col min="1" max="1" width="2.54296875" customWidth="1"/>
    <col min="2" max="2" width="12.6328125" customWidth="1"/>
    <col min="3" max="19" width="12.6328125" style="9" customWidth="1"/>
    <col min="20" max="22" width="12.6328125" customWidth="1"/>
    <col min="24" max="27" width="12.6328125" customWidth="1"/>
  </cols>
  <sheetData>
    <row r="1" spans="2:22" s="1" customFormat="1" ht="30" customHeight="1" x14ac:dyDescent="0.35">
      <c r="B1" s="71" t="s">
        <v>63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49"/>
    </row>
    <row r="2" spans="2:22" s="1" customFormat="1" ht="30" customHeight="1" x14ac:dyDescent="0.3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  <c r="P2" s="51"/>
      <c r="Q2" s="51"/>
      <c r="R2" s="51"/>
      <c r="S2" s="51"/>
      <c r="T2" s="52"/>
      <c r="U2" s="52"/>
    </row>
    <row r="3" spans="2:22" s="2" customFormat="1" ht="10" customHeight="1" thickBot="1" x14ac:dyDescent="0.4">
      <c r="B3" s="53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6"/>
      <c r="U3" s="56"/>
    </row>
    <row r="4" spans="2:22" s="4" customFormat="1" ht="25" customHeight="1" x14ac:dyDescent="0.5">
      <c r="C4" s="145" t="s">
        <v>1</v>
      </c>
      <c r="D4" s="146"/>
      <c r="E4" s="147"/>
      <c r="F4" s="145" t="s">
        <v>71</v>
      </c>
      <c r="G4" s="146"/>
      <c r="H4" s="147"/>
      <c r="I4" s="146" t="s">
        <v>70</v>
      </c>
      <c r="J4" s="146"/>
      <c r="K4" s="148" t="s">
        <v>2</v>
      </c>
      <c r="L4" s="149" t="s">
        <v>3</v>
      </c>
      <c r="M4" s="150"/>
      <c r="N4" s="151"/>
      <c r="O4" s="149" t="s">
        <v>4</v>
      </c>
      <c r="P4" s="150"/>
      <c r="Q4" s="151"/>
      <c r="R4" s="152" t="s">
        <v>5</v>
      </c>
      <c r="S4" s="153"/>
      <c r="T4" s="154"/>
      <c r="U4" s="155" t="s">
        <v>6</v>
      </c>
    </row>
    <row r="5" spans="2:22" s="4" customFormat="1" ht="25" customHeight="1" thickBot="1" x14ac:dyDescent="0.55000000000000004">
      <c r="C5" s="156" t="s">
        <v>7</v>
      </c>
      <c r="D5" s="157" t="s">
        <v>8</v>
      </c>
      <c r="E5" s="158" t="s">
        <v>9</v>
      </c>
      <c r="F5" s="156" t="s">
        <v>10</v>
      </c>
      <c r="G5" s="157" t="s">
        <v>11</v>
      </c>
      <c r="H5" s="158" t="s">
        <v>12</v>
      </c>
      <c r="I5" s="157" t="s">
        <v>13</v>
      </c>
      <c r="J5" s="157" t="s">
        <v>14</v>
      </c>
      <c r="K5" s="159" t="s">
        <v>15</v>
      </c>
      <c r="L5" s="160" t="s">
        <v>16</v>
      </c>
      <c r="M5" s="161" t="s">
        <v>15</v>
      </c>
      <c r="N5" s="162" t="s">
        <v>17</v>
      </c>
      <c r="O5" s="160" t="s">
        <v>18</v>
      </c>
      <c r="P5" s="161" t="s">
        <v>19</v>
      </c>
      <c r="Q5" s="162" t="s">
        <v>20</v>
      </c>
      <c r="R5" s="160" t="s">
        <v>18</v>
      </c>
      <c r="S5" s="161" t="s">
        <v>19</v>
      </c>
      <c r="T5" s="162" t="s">
        <v>20</v>
      </c>
      <c r="U5" s="163" t="s">
        <v>21</v>
      </c>
    </row>
    <row r="6" spans="2:22" s="4" customFormat="1" ht="25" customHeight="1" x14ac:dyDescent="0.55000000000000004">
      <c r="B6" s="169" t="s">
        <v>22</v>
      </c>
      <c r="C6" s="76">
        <v>384</v>
      </c>
      <c r="D6" s="77">
        <v>432</v>
      </c>
      <c r="E6" s="78">
        <v>184</v>
      </c>
      <c r="F6" s="79">
        <f>SUM(C6:E6)</f>
        <v>1000</v>
      </c>
      <c r="G6" s="80">
        <f xml:space="preserve"> 2*C6 + D6</f>
        <v>1200</v>
      </c>
      <c r="H6" s="81">
        <f>2*E6 + D6</f>
        <v>800</v>
      </c>
      <c r="I6" s="82">
        <f>G6/(2*F6)</f>
        <v>0.6</v>
      </c>
      <c r="J6" s="83">
        <f>H6/(2*F6)</f>
        <v>0.4</v>
      </c>
      <c r="K6" s="84">
        <f>D6/F6</f>
        <v>0.432</v>
      </c>
      <c r="L6" s="85">
        <f>I6^2</f>
        <v>0.36</v>
      </c>
      <c r="M6" s="86">
        <f>2*I6*J6</f>
        <v>0.48</v>
      </c>
      <c r="N6" s="87">
        <f>J6^2</f>
        <v>0.16000000000000003</v>
      </c>
      <c r="O6" s="88">
        <f>ROUND(F$6*L6,0)</f>
        <v>360</v>
      </c>
      <c r="P6" s="89">
        <f xml:space="preserve"> ROUND(F$6*M6,0)</f>
        <v>480</v>
      </c>
      <c r="Q6" s="90">
        <f>ROUND(F$6*N6,0)</f>
        <v>160</v>
      </c>
      <c r="R6" s="88">
        <f>O6 - C6</f>
        <v>-24</v>
      </c>
      <c r="S6" s="89">
        <f>P6 -D6</f>
        <v>48</v>
      </c>
      <c r="T6" s="90">
        <f>Q6 - E6</f>
        <v>-24</v>
      </c>
      <c r="U6" s="91">
        <f xml:space="preserve"> (M6 - K6) / M6</f>
        <v>9.9999999999999978E-2</v>
      </c>
    </row>
    <row r="7" spans="2:22" s="4" customFormat="1" ht="25" customHeight="1" x14ac:dyDescent="0.55000000000000004">
      <c r="B7" s="169" t="s">
        <v>23</v>
      </c>
      <c r="C7" s="92">
        <v>511</v>
      </c>
      <c r="D7" s="93">
        <v>378</v>
      </c>
      <c r="E7" s="94">
        <v>111</v>
      </c>
      <c r="F7" s="95">
        <f>SUM(C7:E7)</f>
        <v>1000</v>
      </c>
      <c r="G7" s="74">
        <f xml:space="preserve"> 2*C7 + D7</f>
        <v>1400</v>
      </c>
      <c r="H7" s="96">
        <f>2*E7 + D7</f>
        <v>600</v>
      </c>
      <c r="I7" s="97">
        <f>G7/(2*F7)</f>
        <v>0.7</v>
      </c>
      <c r="J7" s="98">
        <f>H7/(2*F7)</f>
        <v>0.3</v>
      </c>
      <c r="K7" s="99">
        <f>D7/F7</f>
        <v>0.378</v>
      </c>
      <c r="L7" s="85">
        <f>I7^2</f>
        <v>0.48999999999999994</v>
      </c>
      <c r="M7" s="86">
        <f>2*I7*J7</f>
        <v>0.42</v>
      </c>
      <c r="N7" s="87">
        <f>J7^2</f>
        <v>0.09</v>
      </c>
      <c r="O7" s="100">
        <f>ROUND(F$7*L7,0)</f>
        <v>490</v>
      </c>
      <c r="P7" s="101">
        <f xml:space="preserve"> ROUND(F$7*M7,0)</f>
        <v>420</v>
      </c>
      <c r="Q7" s="102">
        <f>ROUND(F$7*N7,0)</f>
        <v>90</v>
      </c>
      <c r="R7" s="100">
        <f>O7 - C7</f>
        <v>-21</v>
      </c>
      <c r="S7" s="101">
        <f>P7 -D7</f>
        <v>42</v>
      </c>
      <c r="T7" s="102">
        <f>Q7 - E7</f>
        <v>-21</v>
      </c>
      <c r="U7" s="91">
        <f xml:space="preserve"> (M7 - K7) / M7</f>
        <v>9.9999999999999964E-2</v>
      </c>
    </row>
    <row r="8" spans="2:22" s="4" customFormat="1" ht="25" customHeight="1" thickBot="1" x14ac:dyDescent="0.6">
      <c r="B8" s="169" t="s">
        <v>24</v>
      </c>
      <c r="C8" s="103">
        <v>656</v>
      </c>
      <c r="D8" s="104">
        <v>288</v>
      </c>
      <c r="E8" s="105">
        <v>56</v>
      </c>
      <c r="F8" s="106">
        <f>SUM(C8:E8)</f>
        <v>1000</v>
      </c>
      <c r="G8" s="107">
        <f xml:space="preserve"> 2*C8 + D8</f>
        <v>1600</v>
      </c>
      <c r="H8" s="108">
        <f>2*E8 + D8</f>
        <v>400</v>
      </c>
      <c r="I8" s="109">
        <f>G8/(2*F8)</f>
        <v>0.8</v>
      </c>
      <c r="J8" s="110">
        <f>H8/(2*F8)</f>
        <v>0.2</v>
      </c>
      <c r="K8" s="111">
        <f>D8/F8</f>
        <v>0.28799999999999998</v>
      </c>
      <c r="L8" s="112">
        <f>I8^2</f>
        <v>0.64000000000000012</v>
      </c>
      <c r="M8" s="113">
        <f>2*I8*J8</f>
        <v>0.32000000000000006</v>
      </c>
      <c r="N8" s="114">
        <f>J8^2</f>
        <v>4.0000000000000008E-2</v>
      </c>
      <c r="O8" s="115">
        <f>ROUND(F$8*L8,0)</f>
        <v>640</v>
      </c>
      <c r="P8" s="116">
        <f xml:space="preserve"> ROUND(F$8*M8,0)</f>
        <v>320</v>
      </c>
      <c r="Q8" s="117">
        <f>ROUND(F$8*N8,0)</f>
        <v>40</v>
      </c>
      <c r="R8" s="115">
        <f>O8 - C8</f>
        <v>-16</v>
      </c>
      <c r="S8" s="116">
        <f>P8 -D8</f>
        <v>32</v>
      </c>
      <c r="T8" s="117">
        <f>Q8 - E8</f>
        <v>-16</v>
      </c>
      <c r="U8" s="118">
        <f xml:space="preserve"> (M8 - K8) / M8</f>
        <v>0.10000000000000024</v>
      </c>
    </row>
    <row r="9" spans="2:22" s="4" customFormat="1" ht="25" customHeight="1" x14ac:dyDescent="0.55000000000000004">
      <c r="C9" s="119"/>
      <c r="D9" s="119"/>
      <c r="E9" s="119"/>
      <c r="F9" s="74"/>
      <c r="G9" s="120"/>
      <c r="H9" s="74"/>
      <c r="I9" s="119"/>
      <c r="J9" s="119"/>
      <c r="K9" s="121">
        <f>AVERAGE(K6:K8)</f>
        <v>0.36600000000000005</v>
      </c>
      <c r="L9" s="122"/>
      <c r="M9" s="123">
        <f>AVERAGE(M6:M8)</f>
        <v>0.40666666666666668</v>
      </c>
      <c r="N9" s="122"/>
      <c r="O9" s="124"/>
      <c r="P9" s="124"/>
      <c r="Q9" s="124"/>
      <c r="R9" s="124"/>
      <c r="S9" s="124"/>
      <c r="T9" s="124"/>
      <c r="U9" s="125">
        <f>AVERAGE(U6:U8)</f>
        <v>0.10000000000000007</v>
      </c>
    </row>
    <row r="10" spans="2:22" s="4" customFormat="1" ht="25" customHeight="1" thickBot="1" x14ac:dyDescent="0.55000000000000004">
      <c r="C10" s="11"/>
      <c r="D10" s="11"/>
      <c r="E10" s="11"/>
      <c r="I10" s="11"/>
      <c r="J10" s="11"/>
      <c r="K10" s="11"/>
      <c r="M10" s="11"/>
      <c r="O10" s="11"/>
      <c r="P10" s="11"/>
      <c r="Q10" s="11"/>
      <c r="R10" s="11"/>
      <c r="S10" s="11"/>
      <c r="T10" s="11"/>
      <c r="U10" s="11"/>
    </row>
    <row r="11" spans="2:22" s="4" customFormat="1" ht="25" customHeight="1" x14ac:dyDescent="0.55000000000000004">
      <c r="C11" s="126" t="s">
        <v>68</v>
      </c>
      <c r="D11" s="127" t="s">
        <v>69</v>
      </c>
      <c r="E11" s="126" t="s">
        <v>25</v>
      </c>
      <c r="F11" s="127" t="s">
        <v>26</v>
      </c>
      <c r="G11" s="128" t="s">
        <v>27</v>
      </c>
      <c r="H11" s="74"/>
      <c r="I11" s="129" t="s">
        <v>64</v>
      </c>
      <c r="J11" s="130" t="s">
        <v>28</v>
      </c>
      <c r="K11" s="130"/>
      <c r="L11" s="80"/>
      <c r="M11" s="131">
        <f xml:space="preserve"> (G12 - E12) / G12</f>
        <v>0.10000000000000005</v>
      </c>
      <c r="N11" s="164"/>
    </row>
    <row r="12" spans="2:22" s="4" customFormat="1" ht="25" customHeight="1" thickBot="1" x14ac:dyDescent="0.6">
      <c r="C12" s="132">
        <f>((I6*2*F6) + (I7*2*F7) + (I8*2*F8))/(2*SUM(F6:F8))</f>
        <v>0.7</v>
      </c>
      <c r="D12" s="133">
        <f>((J6*2*F6) + (J7*2*F7) + (J8*2*F8)) / (2*SUM(F6:F8))</f>
        <v>0.3</v>
      </c>
      <c r="E12" s="134">
        <f xml:space="preserve"> (K6*F6 + K7*F7 +K8*F8)/SUM(F6:F8)</f>
        <v>0.36599999999999999</v>
      </c>
      <c r="F12" s="133">
        <f xml:space="preserve"> 2*C12*D12</f>
        <v>0.42</v>
      </c>
      <c r="G12" s="135">
        <f>(M6*F6 + M7*F7 + M8*F8)/SUM(F6:F8)</f>
        <v>0.40666666666666668</v>
      </c>
      <c r="H12" s="136"/>
      <c r="I12" s="137" t="s">
        <v>65</v>
      </c>
      <c r="J12" s="75" t="s">
        <v>29</v>
      </c>
      <c r="K12" s="75"/>
      <c r="L12" s="74"/>
      <c r="M12" s="138">
        <f xml:space="preserve"> (F12 - G12) / F12</f>
        <v>3.1746031746031689E-2</v>
      </c>
      <c r="N12" s="38"/>
      <c r="R12" s="164"/>
      <c r="S12" s="165"/>
      <c r="U12" s="13"/>
    </row>
    <row r="13" spans="2:22" s="4" customFormat="1" ht="25" customHeight="1" thickBot="1" x14ac:dyDescent="0.6">
      <c r="C13" s="139" t="s">
        <v>66</v>
      </c>
      <c r="D13" s="140" t="s">
        <v>30</v>
      </c>
      <c r="E13" s="140"/>
      <c r="F13" s="140"/>
      <c r="G13" s="141">
        <f xml:space="preserve"> 1 -  (1 - M12) / (1- M10)</f>
        <v>3.1746031746031633E-2</v>
      </c>
      <c r="H13" s="74"/>
      <c r="I13" s="142" t="s">
        <v>67</v>
      </c>
      <c r="J13" s="143" t="s">
        <v>31</v>
      </c>
      <c r="K13" s="143"/>
      <c r="L13" s="107"/>
      <c r="M13" s="144">
        <f xml:space="preserve"> (F12 - E12) / F12</f>
        <v>0.12857142857142856</v>
      </c>
      <c r="U13" s="14"/>
      <c r="V13" s="15"/>
    </row>
    <row r="14" spans="2:22" s="4" customFormat="1" ht="25" customHeight="1" x14ac:dyDescent="0.5">
      <c r="C14" s="9"/>
      <c r="D14" s="9"/>
      <c r="E14" s="9"/>
      <c r="F14" s="9"/>
      <c r="G14" s="9"/>
      <c r="H14" s="9"/>
      <c r="I14" s="9"/>
      <c r="J14" s="9"/>
      <c r="K14" s="10"/>
      <c r="L14" s="9"/>
      <c r="M14" s="9"/>
      <c r="N14" s="9"/>
      <c r="O14" s="9"/>
      <c r="P14" s="9"/>
      <c r="Q14" s="9"/>
      <c r="R14" s="9"/>
      <c r="S14" s="9"/>
    </row>
    <row r="15" spans="2:22" s="3" customFormat="1" ht="25" customHeight="1" x14ac:dyDescent="0.5">
      <c r="C15" s="16"/>
      <c r="F15" s="157" t="s">
        <v>7</v>
      </c>
      <c r="G15" s="157" t="s">
        <v>8</v>
      </c>
      <c r="H15" s="157" t="s">
        <v>9</v>
      </c>
      <c r="I15" s="48"/>
      <c r="J15" s="166" t="s">
        <v>6</v>
      </c>
      <c r="K15" s="167" t="s">
        <v>32</v>
      </c>
      <c r="L15" s="167"/>
      <c r="M15" s="4"/>
      <c r="N15" s="4"/>
      <c r="O15" s="157" t="s">
        <v>7</v>
      </c>
      <c r="P15" s="157" t="s">
        <v>8</v>
      </c>
      <c r="Q15" s="157" t="s">
        <v>9</v>
      </c>
      <c r="R15" s="4"/>
      <c r="S15" s="166" t="s">
        <v>6</v>
      </c>
      <c r="T15" s="167" t="s">
        <v>32</v>
      </c>
      <c r="U15" s="167"/>
    </row>
    <row r="16" spans="2:22" s="4" customFormat="1" ht="21" x14ac:dyDescent="0.5">
      <c r="B16" s="168" t="s">
        <v>33</v>
      </c>
      <c r="G16" s="157"/>
      <c r="H16" s="168"/>
      <c r="L16" s="183"/>
      <c r="M16" s="183"/>
      <c r="U16" s="183"/>
    </row>
    <row r="17" spans="2:21" s="3" customFormat="1" ht="21.5" thickBot="1" x14ac:dyDescent="0.55000000000000004">
      <c r="B17" s="16"/>
      <c r="G17" s="5"/>
      <c r="H17" s="16"/>
      <c r="L17" s="18"/>
      <c r="M17" s="38"/>
      <c r="N17" s="5" t="s">
        <v>34</v>
      </c>
      <c r="U17" s="18"/>
    </row>
    <row r="18" spans="2:21" s="3" customFormat="1" ht="18.5" x14ac:dyDescent="0.45">
      <c r="E18" s="72" t="s">
        <v>22</v>
      </c>
      <c r="F18" s="20">
        <v>250</v>
      </c>
      <c r="G18" s="21">
        <v>500</v>
      </c>
      <c r="H18" s="22">
        <v>250</v>
      </c>
      <c r="I18" s="23"/>
      <c r="J18" s="24"/>
      <c r="K18" s="25" t="s">
        <v>35</v>
      </c>
      <c r="L18" s="26"/>
      <c r="M18" s="31"/>
      <c r="N18" s="72" t="s">
        <v>22</v>
      </c>
      <c r="O18" s="20">
        <v>160</v>
      </c>
      <c r="P18" s="21">
        <v>480</v>
      </c>
      <c r="Q18" s="22">
        <v>360</v>
      </c>
      <c r="S18" s="24"/>
      <c r="T18" s="25" t="s">
        <v>35</v>
      </c>
      <c r="U18" s="26"/>
    </row>
    <row r="19" spans="2:21" s="3" customFormat="1" ht="21" x14ac:dyDescent="0.5">
      <c r="B19" s="38" t="s">
        <v>36</v>
      </c>
      <c r="E19" s="72" t="s">
        <v>23</v>
      </c>
      <c r="F19" s="28">
        <v>250</v>
      </c>
      <c r="G19" s="29">
        <v>500</v>
      </c>
      <c r="H19" s="30">
        <v>250</v>
      </c>
      <c r="I19" s="23"/>
      <c r="J19" s="24"/>
      <c r="K19" s="25" t="s">
        <v>37</v>
      </c>
      <c r="L19" s="26"/>
      <c r="M19" s="31">
        <v>1</v>
      </c>
      <c r="N19" s="72" t="s">
        <v>23</v>
      </c>
      <c r="O19" s="28">
        <v>250</v>
      </c>
      <c r="P19" s="29">
        <v>500</v>
      </c>
      <c r="Q19" s="30">
        <v>250</v>
      </c>
      <c r="S19" s="24"/>
      <c r="T19" s="25" t="s">
        <v>37</v>
      </c>
      <c r="U19" s="26"/>
    </row>
    <row r="20" spans="2:21" s="3" customFormat="1" ht="21.5" thickBot="1" x14ac:dyDescent="0.55000000000000004">
      <c r="B20" s="4"/>
      <c r="E20" s="72" t="s">
        <v>24</v>
      </c>
      <c r="F20" s="32">
        <v>250</v>
      </c>
      <c r="G20" s="33">
        <v>500</v>
      </c>
      <c r="H20" s="34">
        <v>250</v>
      </c>
      <c r="I20" s="23"/>
      <c r="J20" s="24"/>
      <c r="K20" s="25" t="s">
        <v>38</v>
      </c>
      <c r="L20" s="26"/>
      <c r="M20" s="31"/>
      <c r="N20" s="72" t="s">
        <v>24</v>
      </c>
      <c r="O20" s="32">
        <v>90</v>
      </c>
      <c r="P20" s="33">
        <v>420</v>
      </c>
      <c r="Q20" s="34">
        <v>490</v>
      </c>
      <c r="S20" s="24"/>
      <c r="T20" s="25" t="s">
        <v>38</v>
      </c>
      <c r="U20" s="26"/>
    </row>
    <row r="21" spans="2:21" s="3" customFormat="1" ht="21.5" thickBot="1" x14ac:dyDescent="0.55000000000000004">
      <c r="B21" s="4"/>
      <c r="E21" s="72"/>
      <c r="I21" s="17"/>
      <c r="J21" s="17"/>
      <c r="K21" s="19"/>
      <c r="L21" s="9"/>
      <c r="M21" s="31"/>
      <c r="N21" s="72"/>
      <c r="T21" s="35"/>
      <c r="U21" s="9"/>
    </row>
    <row r="22" spans="2:21" s="3" customFormat="1" ht="21" x14ac:dyDescent="0.5">
      <c r="B22" s="4"/>
      <c r="E22" s="72" t="s">
        <v>22</v>
      </c>
      <c r="F22" s="20">
        <v>275</v>
      </c>
      <c r="G22" s="21">
        <v>450</v>
      </c>
      <c r="H22" s="22">
        <v>275</v>
      </c>
      <c r="I22" s="23"/>
      <c r="J22" s="24"/>
      <c r="K22" s="25" t="s">
        <v>35</v>
      </c>
      <c r="L22" s="26"/>
      <c r="M22" s="31"/>
      <c r="N22" s="72" t="s">
        <v>22</v>
      </c>
      <c r="O22" s="20">
        <v>184.00000000000003</v>
      </c>
      <c r="P22" s="21">
        <v>432</v>
      </c>
      <c r="Q22" s="22">
        <v>384</v>
      </c>
      <c r="S22" s="24"/>
      <c r="T22" s="25" t="s">
        <v>35</v>
      </c>
      <c r="U22" s="26"/>
    </row>
    <row r="23" spans="2:21" s="3" customFormat="1" ht="21" x14ac:dyDescent="0.5">
      <c r="B23" s="38" t="s">
        <v>39</v>
      </c>
      <c r="E23" s="72" t="s">
        <v>23</v>
      </c>
      <c r="F23" s="28">
        <v>275</v>
      </c>
      <c r="G23" s="29">
        <v>450</v>
      </c>
      <c r="H23" s="30">
        <v>275</v>
      </c>
      <c r="I23" s="23"/>
      <c r="J23" s="24"/>
      <c r="K23" s="25" t="s">
        <v>37</v>
      </c>
      <c r="L23" s="26"/>
      <c r="M23" s="31">
        <v>2</v>
      </c>
      <c r="N23" s="72" t="s">
        <v>23</v>
      </c>
      <c r="O23" s="28">
        <v>275</v>
      </c>
      <c r="P23" s="29">
        <v>450</v>
      </c>
      <c r="Q23" s="30">
        <v>275</v>
      </c>
      <c r="S23" s="24"/>
      <c r="T23" s="25" t="s">
        <v>37</v>
      </c>
      <c r="U23" s="26"/>
    </row>
    <row r="24" spans="2:21" s="3" customFormat="1" ht="21.5" thickBot="1" x14ac:dyDescent="0.55000000000000004">
      <c r="B24" s="38" t="s">
        <v>40</v>
      </c>
      <c r="E24" s="72" t="s">
        <v>24</v>
      </c>
      <c r="F24" s="32">
        <v>275</v>
      </c>
      <c r="G24" s="33">
        <v>450</v>
      </c>
      <c r="H24" s="34">
        <v>275</v>
      </c>
      <c r="I24" s="23"/>
      <c r="J24" s="24"/>
      <c r="K24" s="25" t="s">
        <v>38</v>
      </c>
      <c r="L24" s="26"/>
      <c r="M24" s="31"/>
      <c r="N24" s="72" t="s">
        <v>24</v>
      </c>
      <c r="O24" s="32">
        <v>111.00000000000003</v>
      </c>
      <c r="P24" s="33">
        <v>378.00000000000006</v>
      </c>
      <c r="Q24" s="34">
        <v>510.99999999999994</v>
      </c>
      <c r="S24" s="24"/>
      <c r="T24" s="25" t="s">
        <v>38</v>
      </c>
      <c r="U24" s="26"/>
    </row>
    <row r="25" spans="2:21" s="3" customFormat="1" ht="21.5" thickBot="1" x14ac:dyDescent="0.55000000000000004">
      <c r="B25" s="4"/>
      <c r="E25" s="72"/>
      <c r="I25" s="17"/>
      <c r="J25" s="17"/>
      <c r="K25" s="19"/>
      <c r="L25" s="9"/>
      <c r="M25" s="31"/>
      <c r="N25" s="72"/>
      <c r="T25" s="35"/>
      <c r="U25" s="9"/>
    </row>
    <row r="26" spans="2:21" s="3" customFormat="1" ht="21" x14ac:dyDescent="0.5">
      <c r="B26" s="4"/>
      <c r="E26" s="72" t="s">
        <v>22</v>
      </c>
      <c r="F26" s="20">
        <v>333</v>
      </c>
      <c r="G26" s="21">
        <v>333</v>
      </c>
      <c r="H26" s="22">
        <v>333</v>
      </c>
      <c r="I26" s="23"/>
      <c r="J26" s="24"/>
      <c r="K26" s="25" t="s">
        <v>35</v>
      </c>
      <c r="L26" s="26"/>
      <c r="M26" s="31"/>
      <c r="N26" s="72" t="s">
        <v>22</v>
      </c>
      <c r="O26" s="20">
        <v>810</v>
      </c>
      <c r="P26" s="21">
        <v>180</v>
      </c>
      <c r="Q26" s="22">
        <v>10</v>
      </c>
      <c r="S26" s="24"/>
      <c r="T26" s="25" t="s">
        <v>35</v>
      </c>
      <c r="U26" s="26"/>
    </row>
    <row r="27" spans="2:21" s="3" customFormat="1" ht="21" x14ac:dyDescent="0.5">
      <c r="B27" s="38" t="s">
        <v>41</v>
      </c>
      <c r="E27" s="72" t="s">
        <v>23</v>
      </c>
      <c r="F27" s="28">
        <v>333</v>
      </c>
      <c r="G27" s="29">
        <v>333</v>
      </c>
      <c r="H27" s="30">
        <v>333</v>
      </c>
      <c r="I27" s="23"/>
      <c r="J27" s="24"/>
      <c r="K27" s="25" t="s">
        <v>37</v>
      </c>
      <c r="L27" s="26"/>
      <c r="M27" s="31">
        <v>3</v>
      </c>
      <c r="N27" s="72" t="s">
        <v>23</v>
      </c>
      <c r="O27" s="28">
        <v>500</v>
      </c>
      <c r="P27" s="29">
        <v>0</v>
      </c>
      <c r="Q27" s="30">
        <v>500</v>
      </c>
      <c r="S27" s="24"/>
      <c r="T27" s="25" t="s">
        <v>37</v>
      </c>
      <c r="U27" s="26"/>
    </row>
    <row r="28" spans="2:21" s="3" customFormat="1" ht="21.5" thickBot="1" x14ac:dyDescent="0.55000000000000004">
      <c r="B28" s="4"/>
      <c r="E28" s="72" t="s">
        <v>24</v>
      </c>
      <c r="F28" s="32">
        <v>333</v>
      </c>
      <c r="G28" s="33">
        <v>333</v>
      </c>
      <c r="H28" s="34">
        <v>333</v>
      </c>
      <c r="I28" s="23"/>
      <c r="J28" s="24"/>
      <c r="K28" s="25" t="s">
        <v>38</v>
      </c>
      <c r="L28" s="26"/>
      <c r="M28" s="31"/>
      <c r="N28" s="72" t="s">
        <v>24</v>
      </c>
      <c r="O28" s="32">
        <v>10</v>
      </c>
      <c r="P28" s="33">
        <v>180</v>
      </c>
      <c r="Q28" s="34">
        <v>810</v>
      </c>
      <c r="S28" s="24"/>
      <c r="T28" s="25" t="s">
        <v>38</v>
      </c>
      <c r="U28" s="26"/>
    </row>
    <row r="29" spans="2:21" s="3" customFormat="1" ht="21.5" thickBot="1" x14ac:dyDescent="0.55000000000000004">
      <c r="B29" s="4"/>
      <c r="E29" s="72"/>
      <c r="I29" s="17"/>
      <c r="J29" s="17"/>
      <c r="K29" s="19"/>
      <c r="L29" s="9"/>
      <c r="M29" s="31"/>
      <c r="N29" s="72"/>
      <c r="T29" s="35"/>
      <c r="U29" s="9"/>
    </row>
    <row r="30" spans="2:21" s="3" customFormat="1" ht="21" x14ac:dyDescent="0.5">
      <c r="B30" s="4"/>
      <c r="E30" s="72" t="s">
        <v>22</v>
      </c>
      <c r="F30" s="20">
        <v>250</v>
      </c>
      <c r="G30" s="21">
        <v>500</v>
      </c>
      <c r="H30" s="22">
        <v>250</v>
      </c>
      <c r="I30" s="23"/>
      <c r="J30" s="24"/>
      <c r="K30" s="25" t="s">
        <v>35</v>
      </c>
      <c r="L30" s="26"/>
      <c r="M30" s="31"/>
      <c r="N30" s="72" t="s">
        <v>22</v>
      </c>
      <c r="O30" s="20">
        <v>810</v>
      </c>
      <c r="P30" s="21">
        <v>180</v>
      </c>
      <c r="Q30" s="22">
        <v>10</v>
      </c>
      <c r="S30" s="24"/>
      <c r="T30" s="25" t="s">
        <v>35</v>
      </c>
      <c r="U30" s="26"/>
    </row>
    <row r="31" spans="2:21" s="3" customFormat="1" ht="21" x14ac:dyDescent="0.5">
      <c r="B31" s="38" t="s">
        <v>42</v>
      </c>
      <c r="E31" s="72" t="s">
        <v>23</v>
      </c>
      <c r="F31" s="28">
        <v>333</v>
      </c>
      <c r="G31" s="29">
        <v>333</v>
      </c>
      <c r="H31" s="30">
        <v>333</v>
      </c>
      <c r="I31" s="23"/>
      <c r="J31" s="24"/>
      <c r="K31" s="25" t="s">
        <v>37</v>
      </c>
      <c r="L31" s="26"/>
      <c r="M31" s="31">
        <v>4</v>
      </c>
      <c r="N31" s="72" t="s">
        <v>23</v>
      </c>
      <c r="O31" s="28">
        <v>250</v>
      </c>
      <c r="P31" s="29">
        <v>500</v>
      </c>
      <c r="Q31" s="30">
        <v>250</v>
      </c>
      <c r="S31" s="24"/>
      <c r="T31" s="25" t="s">
        <v>37</v>
      </c>
      <c r="U31" s="26"/>
    </row>
    <row r="32" spans="2:21" s="3" customFormat="1" ht="19" thickBot="1" x14ac:dyDescent="0.5">
      <c r="E32" s="72" t="s">
        <v>24</v>
      </c>
      <c r="F32" s="32">
        <v>250</v>
      </c>
      <c r="G32" s="33">
        <v>500</v>
      </c>
      <c r="H32" s="34">
        <v>250</v>
      </c>
      <c r="I32" s="23"/>
      <c r="J32" s="24"/>
      <c r="K32" s="25" t="s">
        <v>38</v>
      </c>
      <c r="L32" s="26"/>
      <c r="M32" s="31"/>
      <c r="N32" s="72" t="s">
        <v>24</v>
      </c>
      <c r="O32" s="32">
        <v>10</v>
      </c>
      <c r="P32" s="33">
        <v>180</v>
      </c>
      <c r="Q32" s="34">
        <v>810</v>
      </c>
      <c r="S32" s="24"/>
      <c r="T32" s="25" t="s">
        <v>38</v>
      </c>
      <c r="U32" s="26"/>
    </row>
    <row r="33" spans="2:21" s="3" customFormat="1" ht="19" thickBot="1" x14ac:dyDescent="0.5">
      <c r="E33" s="72"/>
      <c r="I33" s="17"/>
      <c r="J33" s="17"/>
      <c r="K33" s="19"/>
      <c r="L33" s="9"/>
      <c r="M33" s="31"/>
      <c r="N33" s="72"/>
      <c r="T33" s="35"/>
      <c r="U33" s="9"/>
    </row>
    <row r="34" spans="2:21" s="3" customFormat="1" ht="18.5" x14ac:dyDescent="0.45">
      <c r="E34" s="72" t="s">
        <v>22</v>
      </c>
      <c r="F34" s="20"/>
      <c r="G34" s="21"/>
      <c r="H34" s="22"/>
      <c r="I34" s="23"/>
      <c r="J34" s="24"/>
      <c r="K34" s="25" t="s">
        <v>35</v>
      </c>
      <c r="L34" s="26"/>
      <c r="M34" s="31"/>
      <c r="N34" s="72" t="s">
        <v>22</v>
      </c>
      <c r="O34" s="20">
        <v>490</v>
      </c>
      <c r="P34" s="21">
        <v>420</v>
      </c>
      <c r="Q34" s="22">
        <v>90</v>
      </c>
      <c r="S34" s="24"/>
      <c r="T34" s="25" t="s">
        <v>35</v>
      </c>
      <c r="U34" s="26"/>
    </row>
    <row r="35" spans="2:21" s="3" customFormat="1" ht="18.5" x14ac:dyDescent="0.45">
      <c r="E35" s="72" t="s">
        <v>23</v>
      </c>
      <c r="F35" s="28"/>
      <c r="G35" s="29"/>
      <c r="H35" s="30"/>
      <c r="I35" s="23"/>
      <c r="J35" s="24"/>
      <c r="K35" s="25" t="s">
        <v>37</v>
      </c>
      <c r="L35" s="26"/>
      <c r="M35" s="31">
        <v>5</v>
      </c>
      <c r="N35" s="72" t="s">
        <v>23</v>
      </c>
      <c r="O35" s="28">
        <v>640</v>
      </c>
      <c r="P35" s="29">
        <v>320</v>
      </c>
      <c r="Q35" s="30">
        <v>40</v>
      </c>
      <c r="S35" s="24"/>
      <c r="T35" s="25" t="s">
        <v>37</v>
      </c>
      <c r="U35" s="26"/>
    </row>
    <row r="36" spans="2:21" s="3" customFormat="1" ht="19" thickBot="1" x14ac:dyDescent="0.5">
      <c r="E36" s="72" t="s">
        <v>24</v>
      </c>
      <c r="F36" s="32"/>
      <c r="G36" s="33"/>
      <c r="H36" s="34"/>
      <c r="I36" s="23"/>
      <c r="J36" s="24"/>
      <c r="K36" s="25" t="s">
        <v>38</v>
      </c>
      <c r="L36" s="26"/>
      <c r="M36" s="12"/>
      <c r="N36" s="72" t="s">
        <v>24</v>
      </c>
      <c r="O36" s="32">
        <v>810</v>
      </c>
      <c r="P36" s="33">
        <v>180</v>
      </c>
      <c r="Q36" s="34">
        <v>10</v>
      </c>
      <c r="S36" s="24"/>
      <c r="T36" s="25" t="s">
        <v>38</v>
      </c>
      <c r="U36" s="26"/>
    </row>
    <row r="37" spans="2:21" s="3" customFormat="1" ht="18.5" x14ac:dyDescent="0.45">
      <c r="I37" s="17"/>
      <c r="J37" s="17"/>
      <c r="L37" s="9"/>
      <c r="M37" s="12"/>
      <c r="N37" s="12"/>
      <c r="T37" s="35"/>
      <c r="U37" s="9"/>
    </row>
    <row r="38" spans="2:21" s="4" customFormat="1" ht="21.5" thickBot="1" x14ac:dyDescent="0.55000000000000004">
      <c r="B38" s="4" t="s">
        <v>73</v>
      </c>
      <c r="L38" s="48"/>
      <c r="M38" s="38"/>
      <c r="N38" s="38"/>
      <c r="T38" s="13"/>
    </row>
    <row r="39" spans="2:21" s="3" customFormat="1" ht="21" x14ac:dyDescent="0.5">
      <c r="I39" s="23"/>
      <c r="J39" s="23"/>
      <c r="K39" s="12"/>
      <c r="L39" s="36"/>
      <c r="M39" s="12"/>
      <c r="N39" s="72" t="s">
        <v>22</v>
      </c>
      <c r="O39" s="193">
        <v>292</v>
      </c>
      <c r="P39" s="194">
        <v>496</v>
      </c>
      <c r="Q39" s="195">
        <v>213</v>
      </c>
      <c r="R39" s="23"/>
      <c r="S39" s="24"/>
      <c r="T39" s="25" t="s">
        <v>35</v>
      </c>
      <c r="U39" s="26"/>
    </row>
    <row r="40" spans="2:21" s="3" customFormat="1" ht="21" x14ac:dyDescent="0.5">
      <c r="I40" s="23"/>
      <c r="J40" s="23"/>
      <c r="K40" s="16"/>
      <c r="L40" s="36"/>
      <c r="M40" s="31">
        <v>6</v>
      </c>
      <c r="N40" s="72" t="s">
        <v>23</v>
      </c>
      <c r="O40" s="196">
        <v>845</v>
      </c>
      <c r="P40" s="197">
        <v>144</v>
      </c>
      <c r="Q40" s="198">
        <v>11</v>
      </c>
      <c r="R40" s="23"/>
      <c r="S40" s="24"/>
      <c r="T40" s="25" t="s">
        <v>37</v>
      </c>
      <c r="U40" s="26"/>
    </row>
    <row r="41" spans="2:21" s="3" customFormat="1" ht="21.5" thickBot="1" x14ac:dyDescent="0.55000000000000004">
      <c r="I41" s="23"/>
      <c r="J41" s="23"/>
      <c r="K41" s="12"/>
      <c r="L41" s="36"/>
      <c r="M41" s="12"/>
      <c r="N41" s="72" t="s">
        <v>24</v>
      </c>
      <c r="O41" s="199">
        <v>30</v>
      </c>
      <c r="P41" s="200">
        <v>296</v>
      </c>
      <c r="Q41" s="201">
        <v>674</v>
      </c>
      <c r="R41" s="23"/>
      <c r="S41" s="24"/>
      <c r="T41" s="25" t="s">
        <v>38</v>
      </c>
      <c r="U41" s="26"/>
    </row>
    <row r="42" spans="2:21" ht="16" thickBot="1" x14ac:dyDescent="0.4">
      <c r="N42" s="72"/>
    </row>
    <row r="43" spans="2:21" ht="21" x14ac:dyDescent="0.5">
      <c r="N43" s="72" t="s">
        <v>22</v>
      </c>
      <c r="O43" s="184">
        <v>730</v>
      </c>
      <c r="P43" s="185">
        <v>120</v>
      </c>
      <c r="Q43" s="186">
        <v>150</v>
      </c>
      <c r="S43" s="24"/>
      <c r="T43" s="25" t="s">
        <v>35</v>
      </c>
      <c r="U43" s="26"/>
    </row>
    <row r="44" spans="2:21" ht="21" x14ac:dyDescent="0.5">
      <c r="M44" s="31">
        <v>7</v>
      </c>
      <c r="N44" s="72" t="s">
        <v>23</v>
      </c>
      <c r="O44" s="187">
        <v>390</v>
      </c>
      <c r="P44" s="188">
        <v>460</v>
      </c>
      <c r="Q44" s="189">
        <v>150</v>
      </c>
      <c r="S44" s="24"/>
      <c r="T44" s="25" t="s">
        <v>37</v>
      </c>
      <c r="U44" s="26"/>
    </row>
    <row r="45" spans="2:21" ht="21.5" thickBot="1" x14ac:dyDescent="0.55000000000000004">
      <c r="N45" s="72" t="s">
        <v>24</v>
      </c>
      <c r="O45" s="190">
        <v>330</v>
      </c>
      <c r="P45" s="191">
        <v>450</v>
      </c>
      <c r="Q45" s="192">
        <v>220</v>
      </c>
      <c r="S45" s="24"/>
      <c r="T45" s="25" t="s">
        <v>38</v>
      </c>
      <c r="U45" s="26"/>
    </row>
    <row r="46" spans="2:21" ht="18.5" x14ac:dyDescent="0.45">
      <c r="N46" s="12"/>
    </row>
    <row r="47" spans="2:21" s="3" customFormat="1" ht="18.5" x14ac:dyDescent="0.45">
      <c r="T47" s="19"/>
    </row>
    <row r="48" spans="2:21" s="3" customFormat="1" ht="18.5" x14ac:dyDescent="0.45">
      <c r="B48" s="37"/>
      <c r="C48" s="9"/>
      <c r="D48" s="9"/>
      <c r="E48" s="9"/>
      <c r="F48" s="9"/>
      <c r="G48" s="9"/>
      <c r="H48" s="9"/>
      <c r="I48" s="9"/>
      <c r="J48" s="9"/>
      <c r="K48" s="9"/>
      <c r="L48" s="9"/>
      <c r="T48" s="19"/>
    </row>
    <row r="49" spans="2:21" s="4" customFormat="1" ht="19" customHeight="1" x14ac:dyDescent="0.5">
      <c r="B49" s="4" t="s">
        <v>74</v>
      </c>
      <c r="O49" s="157" t="s">
        <v>43</v>
      </c>
      <c r="P49" s="157" t="s">
        <v>44</v>
      </c>
      <c r="Q49" s="157" t="s">
        <v>45</v>
      </c>
      <c r="S49" s="166" t="s">
        <v>6</v>
      </c>
      <c r="T49" s="167" t="s">
        <v>32</v>
      </c>
      <c r="U49" s="167"/>
    </row>
    <row r="50" spans="2:21" s="3" customFormat="1" ht="19" customHeight="1" thickBot="1" x14ac:dyDescent="0.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2:21" s="3" customFormat="1" ht="19" customHeight="1" x14ac:dyDescent="0.5">
      <c r="B51" s="38" t="s">
        <v>46</v>
      </c>
      <c r="C51" s="4"/>
      <c r="D51" s="58" t="s">
        <v>47</v>
      </c>
      <c r="E51" s="59" t="s">
        <v>43</v>
      </c>
      <c r="F51" s="59" t="s">
        <v>44</v>
      </c>
      <c r="G51" s="59" t="s">
        <v>45</v>
      </c>
      <c r="I51" s="23"/>
      <c r="J51" s="38" t="s">
        <v>48</v>
      </c>
      <c r="K51" s="4"/>
      <c r="L51" s="173" t="s">
        <v>49</v>
      </c>
      <c r="M51" s="12"/>
      <c r="N51" s="72" t="s">
        <v>22</v>
      </c>
      <c r="O51" s="60"/>
      <c r="P51" s="61"/>
      <c r="Q51" s="62"/>
      <c r="S51" s="24"/>
      <c r="T51" s="25" t="s">
        <v>35</v>
      </c>
      <c r="U51" s="26"/>
    </row>
    <row r="52" spans="2:21" s="9" customFormat="1" ht="19" customHeight="1" x14ac:dyDescent="0.5">
      <c r="B52" s="170" t="s">
        <v>51</v>
      </c>
      <c r="C52" s="4"/>
      <c r="D52" s="171">
        <f t="shared" ref="D52:D59" ca="1" si="0">SUM(E52:G52)</f>
        <v>100.00000000000001</v>
      </c>
      <c r="E52" s="171">
        <f t="shared" ref="E52:G59" ca="1" si="1">(A52/$E52) * 100</f>
        <v>27.777777777777779</v>
      </c>
      <c r="F52" s="171">
        <f t="shared" ca="1" si="1"/>
        <v>53.703703703703709</v>
      </c>
      <c r="G52" s="171">
        <f t="shared" ca="1" si="1"/>
        <v>18.518518518518519</v>
      </c>
      <c r="H52" s="3"/>
      <c r="I52" s="23"/>
      <c r="J52" s="38"/>
      <c r="K52" s="4"/>
      <c r="L52" s="176" t="s">
        <v>50</v>
      </c>
      <c r="M52" s="6"/>
      <c r="N52" s="72" t="s">
        <v>23</v>
      </c>
      <c r="O52" s="63"/>
      <c r="P52" s="64"/>
      <c r="Q52" s="65"/>
      <c r="S52" s="24"/>
      <c r="T52" s="25" t="s">
        <v>37</v>
      </c>
      <c r="U52" s="26"/>
    </row>
    <row r="53" spans="2:21" s="3" customFormat="1" ht="19" customHeight="1" thickBot="1" x14ac:dyDescent="0.55000000000000004">
      <c r="B53" s="172" t="s">
        <v>56</v>
      </c>
      <c r="C53" s="4"/>
      <c r="D53" s="171">
        <f t="shared" ca="1" si="0"/>
        <v>99.999999999999986</v>
      </c>
      <c r="E53" s="171">
        <f t="shared" ca="1" si="1"/>
        <v>33.898305084745758</v>
      </c>
      <c r="F53" s="171">
        <f t="shared" ca="1" si="1"/>
        <v>59.322033898305079</v>
      </c>
      <c r="G53" s="171">
        <f t="shared" ca="1" si="1"/>
        <v>6.7796610169491522</v>
      </c>
      <c r="I53" s="23"/>
      <c r="J53" s="38"/>
      <c r="K53" s="4"/>
      <c r="L53" s="175" t="s">
        <v>52</v>
      </c>
      <c r="M53" s="12"/>
      <c r="N53" s="72" t="s">
        <v>24</v>
      </c>
      <c r="O53" s="66"/>
      <c r="P53" s="67"/>
      <c r="Q53" s="68"/>
      <c r="S53" s="24"/>
      <c r="T53" s="25" t="s">
        <v>38</v>
      </c>
      <c r="U53" s="26"/>
    </row>
    <row r="54" spans="2:21" ht="19" customHeight="1" thickBot="1" x14ac:dyDescent="0.55000000000000004">
      <c r="B54" s="173" t="s">
        <v>54</v>
      </c>
      <c r="C54" s="4"/>
      <c r="D54" s="171">
        <f t="shared" ca="1" si="0"/>
        <v>99.999999999999986</v>
      </c>
      <c r="E54" s="171">
        <f t="shared" ca="1" si="1"/>
        <v>20.37037037037037</v>
      </c>
      <c r="F54" s="171">
        <f t="shared" ca="1" si="1"/>
        <v>66.666666666666657</v>
      </c>
      <c r="G54" s="171">
        <f t="shared" ca="1" si="1"/>
        <v>12.962962962962962</v>
      </c>
      <c r="H54"/>
      <c r="I54" s="17"/>
      <c r="J54" s="38"/>
      <c r="K54" s="4"/>
      <c r="L54" s="38"/>
      <c r="M54" s="73"/>
      <c r="N54" s="72"/>
      <c r="O54" s="69"/>
      <c r="P54" s="69"/>
      <c r="Q54" s="69"/>
      <c r="R54"/>
      <c r="S54" s="17"/>
      <c r="T54" s="19"/>
      <c r="U54" s="9"/>
    </row>
    <row r="55" spans="2:21" ht="19" customHeight="1" x14ac:dyDescent="0.5">
      <c r="B55" s="173" t="s">
        <v>49</v>
      </c>
      <c r="C55" s="4"/>
      <c r="D55" s="171">
        <f t="shared" ca="1" si="0"/>
        <v>100.00000000000001</v>
      </c>
      <c r="E55" s="171">
        <f t="shared" ca="1" si="1"/>
        <v>72.881355932203391</v>
      </c>
      <c r="F55" s="171">
        <f t="shared" ca="1" si="1"/>
        <v>11.864406779661017</v>
      </c>
      <c r="G55" s="171">
        <f t="shared" ca="1" si="1"/>
        <v>15.254237288135593</v>
      </c>
      <c r="H55" s="3"/>
      <c r="I55" s="23"/>
      <c r="J55" s="38" t="s">
        <v>55</v>
      </c>
      <c r="K55" s="4"/>
      <c r="L55" s="173" t="s">
        <v>54</v>
      </c>
      <c r="M55" s="12"/>
      <c r="N55" s="72" t="s">
        <v>22</v>
      </c>
      <c r="O55" s="60"/>
      <c r="P55" s="61"/>
      <c r="Q55" s="62"/>
      <c r="R55"/>
      <c r="S55" s="24"/>
      <c r="T55" s="25" t="s">
        <v>35</v>
      </c>
      <c r="U55" s="26"/>
    </row>
    <row r="56" spans="2:21" ht="19" customHeight="1" x14ac:dyDescent="0.5">
      <c r="B56" s="174" t="s">
        <v>57</v>
      </c>
      <c r="C56" s="4"/>
      <c r="D56" s="171">
        <f t="shared" ca="1" si="0"/>
        <v>100</v>
      </c>
      <c r="E56" s="171">
        <f t="shared" ca="1" si="1"/>
        <v>73.469387755102048</v>
      </c>
      <c r="F56" s="171">
        <f t="shared" ca="1" si="1"/>
        <v>16.326530612244898</v>
      </c>
      <c r="G56" s="171">
        <f t="shared" ca="1" si="1"/>
        <v>10.204081632653061</v>
      </c>
      <c r="H56" s="3"/>
      <c r="I56" s="23"/>
      <c r="J56" s="38"/>
      <c r="K56" s="4"/>
      <c r="L56" s="176" t="s">
        <v>50</v>
      </c>
      <c r="M56" s="12"/>
      <c r="N56" s="72" t="s">
        <v>23</v>
      </c>
      <c r="O56" s="63"/>
      <c r="P56" s="64"/>
      <c r="Q56" s="65"/>
      <c r="R56"/>
      <c r="S56" s="24"/>
      <c r="T56" s="25" t="s">
        <v>37</v>
      </c>
      <c r="U56" s="26"/>
    </row>
    <row r="57" spans="2:21" ht="19" customHeight="1" thickBot="1" x14ac:dyDescent="0.55000000000000004">
      <c r="B57" s="175" t="s">
        <v>52</v>
      </c>
      <c r="C57" s="4"/>
      <c r="D57" s="171">
        <f t="shared" ca="1" si="0"/>
        <v>100</v>
      </c>
      <c r="E57" s="171">
        <f t="shared" ca="1" si="1"/>
        <v>33.333333333333329</v>
      </c>
      <c r="F57" s="171">
        <f t="shared" ca="1" si="1"/>
        <v>45.098039215686278</v>
      </c>
      <c r="G57" s="171">
        <f t="shared" ca="1" si="1"/>
        <v>21.568627450980394</v>
      </c>
      <c r="H57" s="3"/>
      <c r="I57" s="23"/>
      <c r="J57" s="38"/>
      <c r="K57" s="4"/>
      <c r="L57" s="174" t="s">
        <v>57</v>
      </c>
      <c r="M57" s="12"/>
      <c r="N57" s="72" t="s">
        <v>24</v>
      </c>
      <c r="O57" s="66"/>
      <c r="P57" s="67"/>
      <c r="Q57" s="68"/>
      <c r="R57"/>
      <c r="S57" s="24"/>
      <c r="T57" s="25" t="s">
        <v>38</v>
      </c>
      <c r="U57" s="26"/>
    </row>
    <row r="58" spans="2:21" ht="19" customHeight="1" thickBot="1" x14ac:dyDescent="0.55000000000000004">
      <c r="B58" s="176" t="s">
        <v>50</v>
      </c>
      <c r="C58" s="4"/>
      <c r="D58" s="171">
        <f t="shared" ca="1" si="0"/>
        <v>100</v>
      </c>
      <c r="E58" s="171">
        <f t="shared" ca="1" si="1"/>
        <v>38.461538461538467</v>
      </c>
      <c r="F58" s="171">
        <f t="shared" ca="1" si="1"/>
        <v>46.153846153846153</v>
      </c>
      <c r="G58" s="171">
        <f t="shared" ca="1" si="1"/>
        <v>15.384615384615385</v>
      </c>
      <c r="H58"/>
      <c r="I58" s="17"/>
      <c r="J58" s="38"/>
      <c r="K58" s="4"/>
      <c r="L58" s="38"/>
      <c r="M58" s="12"/>
      <c r="N58" s="72"/>
      <c r="O58" s="69"/>
      <c r="P58" s="69"/>
      <c r="Q58" s="69"/>
      <c r="R58"/>
      <c r="S58" s="17"/>
      <c r="T58" s="19"/>
      <c r="U58" s="9"/>
    </row>
    <row r="59" spans="2:21" ht="19" customHeight="1" x14ac:dyDescent="0.5">
      <c r="B59" s="173" t="s">
        <v>53</v>
      </c>
      <c r="C59" s="4"/>
      <c r="D59" s="171">
        <f t="shared" ca="1" si="0"/>
        <v>100</v>
      </c>
      <c r="E59" s="171">
        <f t="shared" ca="1" si="1"/>
        <v>25.153374233128833</v>
      </c>
      <c r="F59" s="171">
        <f t="shared" ca="1" si="1"/>
        <v>52.760736196319016</v>
      </c>
      <c r="G59" s="171">
        <f t="shared" ca="1" si="1"/>
        <v>22.085889570552148</v>
      </c>
      <c r="H59" s="3"/>
      <c r="I59" s="23"/>
      <c r="J59" s="38" t="s">
        <v>58</v>
      </c>
      <c r="K59" s="4"/>
      <c r="L59" s="170" t="s">
        <v>51</v>
      </c>
      <c r="M59" s="12"/>
      <c r="N59" s="72" t="s">
        <v>22</v>
      </c>
      <c r="O59" s="60"/>
      <c r="P59" s="61"/>
      <c r="Q59" s="62"/>
      <c r="R59"/>
      <c r="S59" s="24"/>
      <c r="T59" s="25" t="s">
        <v>35</v>
      </c>
      <c r="U59" s="26"/>
    </row>
    <row r="60" spans="2:21" ht="19" customHeight="1" x14ac:dyDescent="0.5">
      <c r="B60" s="41" t="s">
        <v>59</v>
      </c>
      <c r="C60" s="41"/>
      <c r="D60" s="57">
        <f ca="1">SUM(D52:D59)</f>
        <v>800</v>
      </c>
      <c r="E60" s="57">
        <f t="shared" ref="E60:G60" ca="1" si="2">SUM(E52:E59)</f>
        <v>325.34544294819995</v>
      </c>
      <c r="F60" s="57">
        <f t="shared" ca="1" si="2"/>
        <v>351.89596322643274</v>
      </c>
      <c r="G60" s="57">
        <f t="shared" ca="1" si="2"/>
        <v>122.75859382536723</v>
      </c>
      <c r="H60" s="3"/>
      <c r="I60" s="23"/>
      <c r="J60" s="4"/>
      <c r="K60" s="4"/>
      <c r="L60" s="176" t="s">
        <v>50</v>
      </c>
      <c r="M60" s="12"/>
      <c r="N60" s="72" t="s">
        <v>23</v>
      </c>
      <c r="O60" s="63"/>
      <c r="P60" s="64"/>
      <c r="Q60" s="65"/>
      <c r="R60"/>
      <c r="S60" s="24"/>
      <c r="T60" s="25" t="s">
        <v>37</v>
      </c>
      <c r="U60" s="26"/>
    </row>
    <row r="61" spans="2:21" ht="19" customHeight="1" thickBot="1" x14ac:dyDescent="0.55000000000000004">
      <c r="J61" s="4"/>
      <c r="K61" s="4"/>
      <c r="L61" s="175" t="s">
        <v>52</v>
      </c>
      <c r="M61" s="12"/>
      <c r="N61" s="72" t="s">
        <v>24</v>
      </c>
      <c r="O61" s="66"/>
      <c r="P61" s="67"/>
      <c r="Q61" s="68"/>
      <c r="R61"/>
      <c r="S61" s="24"/>
      <c r="T61" s="25" t="s">
        <v>38</v>
      </c>
      <c r="U61" s="26"/>
    </row>
    <row r="62" spans="2:21" ht="19" customHeight="1" thickBot="1" x14ac:dyDescent="0.55000000000000004">
      <c r="B62" s="70" t="e" vm="1">
        <v>#VALUE!</v>
      </c>
      <c r="C62" s="70"/>
      <c r="D62" s="70"/>
      <c r="E62" s="70"/>
      <c r="F62" s="70"/>
      <c r="G62" s="70"/>
      <c r="J62" s="38" t="s">
        <v>60</v>
      </c>
      <c r="K62" s="4"/>
      <c r="L62" s="38"/>
      <c r="M62" s="73"/>
      <c r="N62" s="72"/>
      <c r="O62" s="69"/>
      <c r="P62" s="69"/>
      <c r="Q62" s="69"/>
      <c r="R62"/>
      <c r="S62"/>
      <c r="T62" s="42"/>
    </row>
    <row r="63" spans="2:21" s="3" customFormat="1" ht="19" customHeight="1" x14ac:dyDescent="0.5">
      <c r="B63" s="70"/>
      <c r="C63" s="70"/>
      <c r="D63" s="70"/>
      <c r="E63" s="70"/>
      <c r="F63" s="70"/>
      <c r="G63" s="70"/>
      <c r="H63" s="9"/>
      <c r="I63" s="9"/>
      <c r="J63" s="43"/>
      <c r="K63" s="177" t="s">
        <v>61</v>
      </c>
      <c r="L63" s="173" t="s">
        <v>49</v>
      </c>
      <c r="M63" s="12"/>
      <c r="N63" s="72" t="s">
        <v>22</v>
      </c>
      <c r="O63" s="60"/>
      <c r="P63" s="61"/>
      <c r="Q63" s="62"/>
      <c r="S63" s="24"/>
      <c r="T63" s="25" t="s">
        <v>35</v>
      </c>
      <c r="U63" s="26"/>
    </row>
    <row r="64" spans="2:21" s="3" customFormat="1" ht="19" customHeight="1" x14ac:dyDescent="0.5">
      <c r="B64" s="70"/>
      <c r="C64" s="70"/>
      <c r="D64" s="70"/>
      <c r="E64" s="70"/>
      <c r="F64" s="70"/>
      <c r="G64" s="70"/>
      <c r="H64" s="9"/>
      <c r="I64" s="9"/>
      <c r="J64" s="40"/>
      <c r="K64" s="178"/>
      <c r="L64" s="170" t="s">
        <v>51</v>
      </c>
      <c r="M64" s="12"/>
      <c r="N64" s="72" t="s">
        <v>23</v>
      </c>
      <c r="O64" s="63"/>
      <c r="P64" s="64"/>
      <c r="Q64" s="65"/>
      <c r="S64" s="24"/>
      <c r="T64" s="25" t="s">
        <v>37</v>
      </c>
      <c r="U64" s="26"/>
    </row>
    <row r="65" spans="2:27" s="3" customFormat="1" ht="19" customHeight="1" thickBot="1" x14ac:dyDescent="0.55000000000000004">
      <c r="B65" s="70"/>
      <c r="C65" s="70"/>
      <c r="D65" s="70"/>
      <c r="E65" s="70"/>
      <c r="F65" s="70"/>
      <c r="G65" s="70"/>
      <c r="H65" s="9"/>
      <c r="I65" s="9"/>
      <c r="J65" s="39"/>
      <c r="K65" s="178"/>
      <c r="L65" s="173" t="s">
        <v>54</v>
      </c>
      <c r="M65" s="12"/>
      <c r="N65" s="72" t="s">
        <v>24</v>
      </c>
      <c r="O65" s="66"/>
      <c r="P65" s="67"/>
      <c r="Q65" s="68"/>
      <c r="S65" s="24"/>
      <c r="T65" s="25" t="s">
        <v>38</v>
      </c>
      <c r="U65" s="26"/>
    </row>
    <row r="66" spans="2:27" s="3" customFormat="1" ht="19" customHeight="1" thickBot="1" x14ac:dyDescent="0.55000000000000004">
      <c r="B66" s="70"/>
      <c r="C66" s="70"/>
      <c r="D66" s="70"/>
      <c r="E66" s="70"/>
      <c r="F66" s="70"/>
      <c r="G66" s="70"/>
      <c r="H66" s="9"/>
      <c r="I66" s="9"/>
      <c r="K66" s="13"/>
      <c r="L66" s="38"/>
      <c r="M66" s="5"/>
      <c r="N66" s="72"/>
      <c r="O66" s="8"/>
      <c r="P66" s="8"/>
      <c r="Q66" s="8"/>
      <c r="S66" s="17"/>
      <c r="T66" s="19"/>
      <c r="U66" s="9"/>
    </row>
    <row r="67" spans="2:27" s="3" customFormat="1" ht="19" customHeight="1" x14ac:dyDescent="0.5">
      <c r="B67" s="70"/>
      <c r="C67" s="70"/>
      <c r="D67" s="70"/>
      <c r="E67" s="70"/>
      <c r="F67" s="70"/>
      <c r="G67" s="70"/>
      <c r="H67" s="9"/>
      <c r="I67" s="9"/>
      <c r="J67" s="44"/>
      <c r="K67" s="179" t="s">
        <v>62</v>
      </c>
      <c r="L67" s="180" t="s">
        <v>56</v>
      </c>
      <c r="M67" s="12"/>
      <c r="N67" s="72" t="s">
        <v>22</v>
      </c>
      <c r="O67" s="60"/>
      <c r="P67" s="61"/>
      <c r="Q67" s="62"/>
      <c r="S67" s="24"/>
      <c r="T67" s="25" t="s">
        <v>35</v>
      </c>
      <c r="U67" s="26"/>
    </row>
    <row r="68" spans="2:27" s="3" customFormat="1" ht="19" customHeight="1" x14ac:dyDescent="0.5">
      <c r="B68" s="70"/>
      <c r="C68" s="70"/>
      <c r="D68" s="70"/>
      <c r="E68" s="70"/>
      <c r="F68" s="70"/>
      <c r="G68" s="70"/>
      <c r="H68" s="9"/>
      <c r="I68" s="9"/>
      <c r="K68" s="4"/>
      <c r="L68" s="174" t="s">
        <v>57</v>
      </c>
      <c r="M68" s="12"/>
      <c r="N68" s="72" t="s">
        <v>23</v>
      </c>
      <c r="O68" s="63"/>
      <c r="P68" s="64"/>
      <c r="Q68" s="65"/>
      <c r="S68" s="24"/>
      <c r="T68" s="25" t="s">
        <v>37</v>
      </c>
      <c r="U68" s="26"/>
    </row>
    <row r="69" spans="2:27" s="3" customFormat="1" ht="21.5" thickBot="1" x14ac:dyDescent="0.55000000000000004">
      <c r="B69" s="70"/>
      <c r="C69" s="70"/>
      <c r="D69" s="70"/>
      <c r="E69" s="70"/>
      <c r="F69" s="70"/>
      <c r="G69" s="70"/>
      <c r="H69" s="9"/>
      <c r="I69" s="9"/>
      <c r="K69" s="4"/>
      <c r="L69" s="175" t="s">
        <v>52</v>
      </c>
      <c r="M69" s="12"/>
      <c r="N69" s="72" t="s">
        <v>24</v>
      </c>
      <c r="O69" s="66"/>
      <c r="P69" s="67"/>
      <c r="Q69" s="68"/>
      <c r="S69" s="24"/>
      <c r="T69" s="25" t="s">
        <v>38</v>
      </c>
      <c r="U69" s="26"/>
    </row>
    <row r="70" spans="2:27" s="3" customFormat="1" ht="18.5" x14ac:dyDescent="0.45">
      <c r="B70" s="70"/>
      <c r="C70" s="70"/>
      <c r="D70" s="70"/>
      <c r="E70" s="70"/>
      <c r="F70" s="70"/>
      <c r="G70" s="70"/>
      <c r="H70" s="9"/>
      <c r="I70" s="9"/>
      <c r="J70" s="9"/>
      <c r="K70" s="9"/>
      <c r="L70" s="9"/>
      <c r="P70" s="45"/>
      <c r="Q70" s="45"/>
      <c r="R70" s="7"/>
      <c r="S70" s="7"/>
      <c r="T70" s="7"/>
    </row>
    <row r="71" spans="2:27" x14ac:dyDescent="0.35">
      <c r="B71" s="70"/>
      <c r="C71" s="70"/>
      <c r="D71" s="70"/>
      <c r="E71" s="70"/>
      <c r="F71" s="70"/>
      <c r="G71" s="70"/>
      <c r="O71" s="181"/>
      <c r="P71" s="181"/>
      <c r="Q71" s="181"/>
      <c r="R71" s="181"/>
      <c r="S71" s="181"/>
      <c r="T71" s="182"/>
      <c r="U71" s="182"/>
    </row>
    <row r="72" spans="2:27" s="3" customFormat="1" ht="19" thickBot="1" x14ac:dyDescent="0.5">
      <c r="B72" s="70"/>
      <c r="C72" s="70"/>
      <c r="D72" s="70"/>
      <c r="E72" s="70"/>
      <c r="F72" s="70"/>
      <c r="G72" s="70"/>
      <c r="J72" s="46"/>
      <c r="K72" s="46"/>
      <c r="L72" s="46"/>
    </row>
    <row r="73" spans="2:27" s="3" customFormat="1" ht="18.5" x14ac:dyDescent="0.45">
      <c r="B73" s="70"/>
      <c r="C73" s="70"/>
      <c r="D73" s="70"/>
      <c r="E73" s="70"/>
      <c r="F73" s="70"/>
      <c r="G73" s="70"/>
      <c r="M73" s="27"/>
      <c r="N73" s="72" t="s">
        <v>22</v>
      </c>
      <c r="O73" s="20">
        <v>10</v>
      </c>
      <c r="P73" s="21">
        <v>180</v>
      </c>
      <c r="Q73" s="22">
        <v>810</v>
      </c>
      <c r="R73" s="23"/>
      <c r="S73" s="24"/>
      <c r="T73" s="25" t="s">
        <v>35</v>
      </c>
      <c r="U73" s="26"/>
    </row>
    <row r="74" spans="2:27" s="3" customFormat="1" ht="18.5" x14ac:dyDescent="0.45">
      <c r="B74" s="70"/>
      <c r="C74" s="70"/>
      <c r="D74" s="70"/>
      <c r="E74" s="70"/>
      <c r="F74" s="70"/>
      <c r="G74" s="70"/>
      <c r="L74" s="12"/>
      <c r="M74" s="31">
        <v>8</v>
      </c>
      <c r="N74" s="72" t="s">
        <v>23</v>
      </c>
      <c r="O74" s="28">
        <v>40</v>
      </c>
      <c r="P74" s="29">
        <v>320</v>
      </c>
      <c r="Q74" s="30">
        <v>640</v>
      </c>
      <c r="R74" s="23"/>
      <c r="S74" s="24"/>
      <c r="T74" s="25" t="s">
        <v>37</v>
      </c>
      <c r="U74" s="26"/>
    </row>
    <row r="75" spans="2:27" s="3" customFormat="1" ht="19" thickBot="1" x14ac:dyDescent="0.5">
      <c r="B75" s="70"/>
      <c r="C75" s="70"/>
      <c r="D75" s="70"/>
      <c r="E75" s="70"/>
      <c r="F75" s="70"/>
      <c r="G75" s="70"/>
      <c r="L75" s="12"/>
      <c r="M75" s="31"/>
      <c r="N75" s="72" t="s">
        <v>24</v>
      </c>
      <c r="O75" s="32">
        <v>90</v>
      </c>
      <c r="P75" s="33">
        <v>420</v>
      </c>
      <c r="Q75" s="34">
        <v>490</v>
      </c>
      <c r="R75" s="23"/>
      <c r="S75" s="24"/>
      <c r="T75" s="25" t="s">
        <v>38</v>
      </c>
      <c r="U75" s="26"/>
    </row>
    <row r="76" spans="2:27" s="3" customFormat="1" ht="19" thickBot="1" x14ac:dyDescent="0.5">
      <c r="B76" s="70"/>
      <c r="C76" s="70"/>
      <c r="D76" s="70"/>
      <c r="E76" s="70"/>
      <c r="F76" s="70"/>
      <c r="G76" s="70"/>
      <c r="L76" s="12"/>
      <c r="M76" s="31"/>
      <c r="N76" s="72"/>
      <c r="R76" s="17"/>
      <c r="S76" s="17"/>
      <c r="T76" s="19"/>
      <c r="U76" s="9"/>
    </row>
    <row r="77" spans="2:27" s="3" customFormat="1" ht="18.5" x14ac:dyDescent="0.45">
      <c r="B77" s="70"/>
      <c r="C77" s="70"/>
      <c r="D77" s="70"/>
      <c r="E77" s="70"/>
      <c r="F77" s="70"/>
      <c r="G77" s="70"/>
      <c r="L77" s="12"/>
      <c r="M77" s="31"/>
      <c r="N77" s="72" t="s">
        <v>22</v>
      </c>
      <c r="O77" s="20">
        <v>819.00000000000011</v>
      </c>
      <c r="P77" s="21">
        <v>162.00000000000003</v>
      </c>
      <c r="Q77" s="22">
        <v>19.000000000000004</v>
      </c>
      <c r="R77" s="23"/>
      <c r="S77" s="24"/>
      <c r="T77" s="25" t="s">
        <v>35</v>
      </c>
      <c r="U77" s="26"/>
    </row>
    <row r="78" spans="2:27" s="3" customFormat="1" ht="18.5" x14ac:dyDescent="0.45">
      <c r="B78" s="70"/>
      <c r="C78" s="70"/>
      <c r="D78" s="70"/>
      <c r="E78" s="70"/>
      <c r="F78" s="70"/>
      <c r="G78" s="70"/>
      <c r="L78" s="12"/>
      <c r="M78" s="31">
        <v>9</v>
      </c>
      <c r="N78" s="72" t="s">
        <v>23</v>
      </c>
      <c r="O78" s="28">
        <v>656.00000000000011</v>
      </c>
      <c r="P78" s="29">
        <v>288.00000000000011</v>
      </c>
      <c r="Q78" s="30">
        <v>56.000000000000014</v>
      </c>
      <c r="R78" s="23"/>
      <c r="S78" s="24"/>
      <c r="T78" s="25" t="s">
        <v>37</v>
      </c>
      <c r="U78" s="26"/>
    </row>
    <row r="79" spans="2:27" s="3" customFormat="1" ht="19" thickBot="1" x14ac:dyDescent="0.5">
      <c r="B79" s="70"/>
      <c r="C79" s="70"/>
      <c r="D79" s="70"/>
      <c r="E79" s="70"/>
      <c r="F79" s="70"/>
      <c r="G79" s="70"/>
      <c r="J79"/>
      <c r="L79" s="12"/>
      <c r="M79" s="31"/>
      <c r="N79" s="72" t="s">
        <v>24</v>
      </c>
      <c r="O79" s="32">
        <v>510.99999999999989</v>
      </c>
      <c r="P79" s="33">
        <v>378</v>
      </c>
      <c r="Q79" s="34">
        <v>111</v>
      </c>
      <c r="R79" s="23"/>
      <c r="S79" s="24"/>
      <c r="T79" s="25" t="s">
        <v>38</v>
      </c>
      <c r="U79" s="26"/>
      <c r="X79"/>
      <c r="Y79"/>
      <c r="Z79"/>
      <c r="AA79"/>
    </row>
    <row r="80" spans="2:27" ht="19" thickBot="1" x14ac:dyDescent="0.5">
      <c r="B80" s="70"/>
      <c r="C80" s="70"/>
      <c r="D80" s="70"/>
      <c r="E80" s="70"/>
      <c r="F80" s="70"/>
      <c r="G80" s="70"/>
      <c r="H80"/>
      <c r="I80"/>
      <c r="J80"/>
      <c r="K80" s="3"/>
      <c r="L80" s="12"/>
      <c r="M80" s="31"/>
      <c r="N80" s="72"/>
      <c r="O80" s="3"/>
      <c r="P80" s="3"/>
      <c r="Q80" s="3"/>
      <c r="R80" s="17"/>
      <c r="S80"/>
      <c r="T80" s="42"/>
      <c r="V80" s="3"/>
      <c r="W80" s="9"/>
    </row>
    <row r="81" spans="2:23" ht="18.5" x14ac:dyDescent="0.45">
      <c r="B81" s="70"/>
      <c r="C81" s="70"/>
      <c r="D81" s="70"/>
      <c r="E81" s="70"/>
      <c r="F81" s="70"/>
      <c r="G81" s="70"/>
      <c r="H81"/>
      <c r="I81"/>
      <c r="J81"/>
      <c r="K81" s="3"/>
      <c r="L81" s="12"/>
      <c r="M81" s="31"/>
      <c r="N81" s="72" t="s">
        <v>22</v>
      </c>
      <c r="O81" s="20">
        <v>250</v>
      </c>
      <c r="P81" s="21">
        <v>500</v>
      </c>
      <c r="Q81" s="22">
        <v>250</v>
      </c>
      <c r="R81" s="23"/>
      <c r="S81" s="24"/>
      <c r="T81" s="25" t="s">
        <v>35</v>
      </c>
      <c r="U81" s="26"/>
      <c r="V81" s="9"/>
      <c r="W81" s="9"/>
    </row>
    <row r="82" spans="2:23" ht="18.5" x14ac:dyDescent="0.45">
      <c r="B82" s="70"/>
      <c r="C82" s="70"/>
      <c r="D82" s="70"/>
      <c r="E82" s="70"/>
      <c r="F82" s="70"/>
      <c r="G82" s="70"/>
      <c r="H82"/>
      <c r="I82"/>
      <c r="J82"/>
      <c r="K82" s="3"/>
      <c r="L82" s="12"/>
      <c r="M82" s="31">
        <v>10</v>
      </c>
      <c r="N82" s="72" t="s">
        <v>23</v>
      </c>
      <c r="O82" s="28">
        <v>300</v>
      </c>
      <c r="P82" s="29">
        <v>400</v>
      </c>
      <c r="Q82" s="30">
        <v>300</v>
      </c>
      <c r="R82" s="23"/>
      <c r="S82" s="24"/>
      <c r="T82" s="25" t="s">
        <v>37</v>
      </c>
      <c r="U82" s="26"/>
      <c r="V82" s="9"/>
      <c r="W82" s="9"/>
    </row>
    <row r="83" spans="2:23" ht="19" thickBot="1" x14ac:dyDescent="0.5">
      <c r="B83" s="3"/>
      <c r="C83" s="3"/>
      <c r="D83" s="3"/>
      <c r="E83" s="3"/>
      <c r="F83" s="3"/>
      <c r="G83" s="3"/>
      <c r="H83"/>
      <c r="I83"/>
      <c r="J83"/>
      <c r="K83" s="3"/>
      <c r="L83" s="12"/>
      <c r="M83" s="31"/>
      <c r="N83" s="72" t="s">
        <v>24</v>
      </c>
      <c r="O83" s="32">
        <v>360</v>
      </c>
      <c r="P83" s="33">
        <v>480</v>
      </c>
      <c r="Q83" s="34">
        <v>160</v>
      </c>
      <c r="R83" s="23"/>
      <c r="S83" s="24"/>
      <c r="T83" s="25" t="s">
        <v>38</v>
      </c>
      <c r="U83" s="26"/>
      <c r="V83" s="9"/>
      <c r="W83" s="9"/>
    </row>
    <row r="84" spans="2:23" ht="19" thickBot="1" x14ac:dyDescent="0.5">
      <c r="B84" s="9"/>
      <c r="H84"/>
      <c r="I84"/>
      <c r="J84"/>
      <c r="K84" s="3"/>
      <c r="L84" s="12"/>
      <c r="M84" s="31"/>
      <c r="N84" s="72"/>
      <c r="O84" s="3"/>
      <c r="P84" s="3"/>
      <c r="Q84" s="3"/>
      <c r="S84" s="17"/>
      <c r="T84" s="19"/>
      <c r="U84" s="9"/>
      <c r="V84" s="9"/>
      <c r="W84" s="9"/>
    </row>
    <row r="85" spans="2:23" ht="18.5" x14ac:dyDescent="0.45">
      <c r="B85" s="9"/>
      <c r="H85"/>
      <c r="I85"/>
      <c r="J85"/>
      <c r="K85" s="3"/>
      <c r="L85" s="12"/>
      <c r="M85" s="31"/>
      <c r="N85" s="72" t="s">
        <v>22</v>
      </c>
      <c r="O85" s="20">
        <v>423</v>
      </c>
      <c r="P85" s="21">
        <v>455</v>
      </c>
      <c r="Q85" s="22">
        <v>122</v>
      </c>
      <c r="R85" s="36"/>
      <c r="S85" s="24"/>
      <c r="T85" s="25" t="s">
        <v>35</v>
      </c>
      <c r="U85" s="26"/>
      <c r="V85" s="9"/>
      <c r="W85" s="9"/>
    </row>
    <row r="86" spans="2:23" ht="18.5" x14ac:dyDescent="0.45">
      <c r="B86" s="9"/>
      <c r="H86"/>
      <c r="I86"/>
      <c r="J86"/>
      <c r="K86" s="27"/>
      <c r="L86" s="12"/>
      <c r="M86" s="31">
        <v>11</v>
      </c>
      <c r="N86" s="72" t="s">
        <v>23</v>
      </c>
      <c r="O86" s="28">
        <v>500</v>
      </c>
      <c r="P86" s="29">
        <v>300</v>
      </c>
      <c r="Q86" s="30">
        <v>200</v>
      </c>
      <c r="R86" s="36"/>
      <c r="S86" s="24"/>
      <c r="T86" s="25" t="s">
        <v>37</v>
      </c>
      <c r="U86" s="26"/>
      <c r="V86" s="9"/>
      <c r="W86" s="9"/>
    </row>
    <row r="87" spans="2:23" ht="19" thickBot="1" x14ac:dyDescent="0.5">
      <c r="B87" s="9"/>
      <c r="H87"/>
      <c r="I87"/>
      <c r="J87"/>
      <c r="K87" s="27"/>
      <c r="L87" s="3"/>
      <c r="M87" s="27"/>
      <c r="N87" s="72" t="s">
        <v>24</v>
      </c>
      <c r="O87" s="32">
        <v>100</v>
      </c>
      <c r="P87" s="33">
        <v>500</v>
      </c>
      <c r="Q87" s="34">
        <v>400</v>
      </c>
      <c r="R87" s="36"/>
      <c r="S87" s="24"/>
      <c r="T87" s="25" t="s">
        <v>38</v>
      </c>
      <c r="U87" s="26"/>
      <c r="V87" s="9"/>
      <c r="W87" s="9"/>
    </row>
    <row r="88" spans="2:23" s="3" customFormat="1" ht="21" x14ac:dyDescent="0.5">
      <c r="B88" s="47" t="s">
        <v>72</v>
      </c>
      <c r="C88" s="46"/>
      <c r="D88" s="46"/>
      <c r="E88" s="46"/>
      <c r="F88" s="46"/>
      <c r="G88" s="46"/>
      <c r="H88" s="46"/>
      <c r="I88" s="46"/>
      <c r="J88" s="9"/>
      <c r="K88" s="9"/>
      <c r="L88" s="9"/>
    </row>
  </sheetData>
  <mergeCells count="15">
    <mergeCell ref="O4:Q4"/>
    <mergeCell ref="R4:T4"/>
    <mergeCell ref="B1:U1"/>
    <mergeCell ref="C4:E4"/>
    <mergeCell ref="F4:H4"/>
    <mergeCell ref="I4:J4"/>
    <mergeCell ref="L4:N4"/>
    <mergeCell ref="B62:G82"/>
    <mergeCell ref="T49:U49"/>
    <mergeCell ref="C9:E9"/>
    <mergeCell ref="I9:J9"/>
    <mergeCell ref="O9:Q9"/>
    <mergeCell ref="R9:T9"/>
    <mergeCell ref="K15:L15"/>
    <mergeCell ref="T15:U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F-statistics 3-pop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 Carr</dc:creator>
  <cp:lastModifiedBy>Steven M Carr</cp:lastModifiedBy>
  <dcterms:created xsi:type="dcterms:W3CDTF">2021-11-16T20:08:11Z</dcterms:created>
  <dcterms:modified xsi:type="dcterms:W3CDTF">2024-11-21T17:17:02Z</dcterms:modified>
</cp:coreProperties>
</file>