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AA SMC files\Bio4250 - Evolutionary Genetics\"/>
    </mc:Choice>
  </mc:AlternateContent>
  <xr:revisionPtr revIDLastSave="0" documentId="8_{F7CB4C18-E82B-4288-92BC-1CB26D2AA8FC}" xr6:coauthVersionLast="47" xr6:coauthVersionMax="47" xr10:uidLastSave="{00000000-0000-0000-0000-000000000000}"/>
  <bookViews>
    <workbookView xWindow="690" yWindow="1170" windowWidth="28545" windowHeight="19170" xr2:uid="{437B1C1A-B207-4FFE-B649-5ECAC021FA47}"/>
  </bookViews>
  <sheets>
    <sheet name="F-statistics 3-po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F8" i="1"/>
  <c r="H7" i="1"/>
  <c r="G7" i="1"/>
  <c r="F7" i="1"/>
  <c r="K7" i="1" s="1"/>
  <c r="H6" i="1"/>
  <c r="G6" i="1"/>
  <c r="F6" i="1"/>
  <c r="K6" i="1" s="1"/>
  <c r="J7" i="1" l="1"/>
  <c r="N7" i="1" s="1"/>
  <c r="Q7" i="1" s="1"/>
  <c r="T7" i="1" s="1"/>
  <c r="I7" i="1"/>
  <c r="J8" i="1"/>
  <c r="N8" i="1" s="1"/>
  <c r="Q8" i="1"/>
  <c r="T8" i="1" s="1"/>
  <c r="I8" i="1"/>
  <c r="M8" i="1" s="1"/>
  <c r="P8" i="1" s="1"/>
  <c r="S8" i="1" s="1"/>
  <c r="I6" i="1"/>
  <c r="C12" i="1" s="1"/>
  <c r="K8" i="1"/>
  <c r="K9" i="1" s="1"/>
  <c r="J6" i="1"/>
  <c r="L7" i="1"/>
  <c r="O7" i="1" s="1"/>
  <c r="R7" i="1" s="1"/>
  <c r="D12" i="1" l="1"/>
  <c r="F12" i="1" s="1"/>
  <c r="M7" i="1"/>
  <c r="U7" i="1" s="1"/>
  <c r="N6" i="1"/>
  <c r="Q6" i="1" s="1"/>
  <c r="T6" i="1" s="1"/>
  <c r="L8" i="1"/>
  <c r="O8" i="1" s="1"/>
  <c r="R8" i="1" s="1"/>
  <c r="M6" i="1"/>
  <c r="P6" i="1" s="1"/>
  <c r="S6" i="1" s="1"/>
  <c r="U8" i="1"/>
  <c r="P7" i="1"/>
  <c r="S7" i="1" s="1"/>
  <c r="L6" i="1"/>
  <c r="O6" i="1" s="1"/>
  <c r="R6" i="1" s="1"/>
  <c r="E12" i="1"/>
  <c r="U6" i="1"/>
  <c r="M9" i="1"/>
  <c r="G12" i="1"/>
  <c r="M13" i="1" l="1"/>
  <c r="U9" i="1"/>
  <c r="M11" i="1"/>
  <c r="M12" i="1"/>
  <c r="G13" i="1" s="1"/>
  <c r="G56" i="1" l="1"/>
  <c r="G48" i="1"/>
  <c r="F56" i="1"/>
  <c r="F48" i="1"/>
  <c r="G52" i="1"/>
  <c r="D52" i="1"/>
  <c r="E52" i="1"/>
  <c r="F52" i="1"/>
  <c r="D56" i="1"/>
  <c r="D48" i="1"/>
  <c r="D53" i="1"/>
  <c r="F53" i="1"/>
  <c r="E53" i="1"/>
  <c r="G53" i="1"/>
  <c r="D51" i="1"/>
  <c r="G51" i="1"/>
  <c r="E51" i="1"/>
  <c r="F51" i="1"/>
  <c r="D55" i="1"/>
  <c r="F55" i="1"/>
  <c r="E55" i="1"/>
  <c r="G55" i="1"/>
  <c r="F50" i="1"/>
  <c r="D50" i="1"/>
  <c r="E50" i="1"/>
  <c r="G50" i="1"/>
  <c r="E48" i="1"/>
  <c r="E56" i="1"/>
  <c r="D49" i="1"/>
  <c r="F49" i="1"/>
  <c r="E49" i="1"/>
  <c r="G49" i="1"/>
  <c r="D54" i="1"/>
  <c r="G54" i="1"/>
  <c r="E54" i="1"/>
  <c r="F54" i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<sst xmlns="http://schemas.openxmlformats.org/spreadsheetml/2006/main" count="213" uniqueCount="78">
  <si>
    <r>
      <t xml:space="preserve">Calculation of F statistics in a </t>
    </r>
    <r>
      <rPr>
        <b/>
        <i/>
        <sz val="16"/>
        <color theme="1"/>
        <rFont val="Calibri"/>
        <family val="2"/>
        <scheme val="minor"/>
      </rPr>
      <t>two</t>
    </r>
    <r>
      <rPr>
        <b/>
        <sz val="16"/>
        <color theme="1"/>
        <rFont val="Calibri"/>
        <family val="2"/>
        <scheme val="minor"/>
      </rPr>
      <t xml:space="preserve">-allele system among </t>
    </r>
    <r>
      <rPr>
        <b/>
        <i/>
        <sz val="16"/>
        <color theme="1"/>
        <rFont val="Calibri"/>
        <family val="2"/>
        <scheme val="minor"/>
      </rPr>
      <t>three</t>
    </r>
    <r>
      <rPr>
        <b/>
        <sz val="16"/>
        <color theme="1"/>
        <rFont val="Calibri"/>
        <family val="2"/>
        <scheme val="minor"/>
      </rPr>
      <t xml:space="preserve"> populations with </t>
    </r>
    <r>
      <rPr>
        <b/>
        <i/>
        <sz val="16"/>
        <rFont val="Calibri"/>
        <family val="2"/>
        <scheme val="minor"/>
      </rPr>
      <t>equal</t>
    </r>
    <r>
      <rPr>
        <b/>
        <sz val="16"/>
        <color theme="1"/>
        <rFont val="Calibri"/>
        <family val="2"/>
        <scheme val="minor"/>
      </rPr>
      <t xml:space="preserve"> sample sizes</t>
    </r>
  </si>
  <si>
    <t>Obs data</t>
  </si>
  <si>
    <t>Obs count A a</t>
  </si>
  <si>
    <t>Obs f A a</t>
  </si>
  <si>
    <t>Obs H</t>
  </si>
  <si>
    <t>Exp freq</t>
  </si>
  <si>
    <t>Exp count</t>
  </si>
  <si>
    <t>Diff</t>
  </si>
  <si>
    <t>Local F</t>
  </si>
  <si>
    <t>AA</t>
  </si>
  <si>
    <t>Aa</t>
  </si>
  <si>
    <t>aa</t>
  </si>
  <si>
    <t>N</t>
  </si>
  <si>
    <t>#A</t>
  </si>
  <si>
    <t>#a</t>
  </si>
  <si>
    <t>f(A)</t>
  </si>
  <si>
    <t>f(a)</t>
  </si>
  <si>
    <t>f(Aa)</t>
  </si>
  <si>
    <t>f(AA)</t>
  </si>
  <si>
    <t>f(aa)</t>
  </si>
  <si>
    <t>#AA</t>
  </si>
  <si>
    <t>#Aa</t>
  </si>
  <si>
    <t>#aa</t>
  </si>
  <si>
    <t>(He-Ho)/He</t>
  </si>
  <si>
    <t>Sub-Pop 1</t>
  </si>
  <si>
    <t>Sub-Pop 2</t>
  </si>
  <si>
    <t>Sub-Pop 3</t>
  </si>
  <si>
    <t>f(A) bar =</t>
  </si>
  <si>
    <t xml:space="preserve">f(a) bar = </t>
  </si>
  <si>
    <t>H(i) =</t>
  </si>
  <si>
    <t>H(t) =</t>
  </si>
  <si>
    <t>H(s) =</t>
  </si>
  <si>
    <r>
      <rPr>
        <b/>
        <sz val="14"/>
        <color indexed="8"/>
        <rFont val="Calibri"/>
        <family val="2"/>
      </rPr>
      <t>F(is)</t>
    </r>
    <r>
      <rPr>
        <sz val="14"/>
        <color theme="1"/>
        <rFont val="Calibri"/>
        <family val="2"/>
        <scheme val="minor"/>
      </rPr>
      <t xml:space="preserve"> = </t>
    </r>
  </si>
  <si>
    <t>(H(s) - H(i)) / H(s) =</t>
  </si>
  <si>
    <r>
      <rPr>
        <b/>
        <sz val="14"/>
        <color indexed="8"/>
        <rFont val="Calibri"/>
        <family val="2"/>
      </rPr>
      <t>F(st)</t>
    </r>
    <r>
      <rPr>
        <sz val="14"/>
        <color theme="1"/>
        <rFont val="Calibri"/>
        <family val="2"/>
        <scheme val="minor"/>
      </rPr>
      <t xml:space="preserve"> = </t>
    </r>
  </si>
  <si>
    <t>(H(t) - H(s)) / H(t) =</t>
  </si>
  <si>
    <r>
      <rPr>
        <b/>
        <sz val="14"/>
        <color rgb="FF0070C0"/>
        <rFont val="Calibri"/>
        <family val="2"/>
        <scheme val="minor"/>
      </rPr>
      <t>Fst</t>
    </r>
    <r>
      <rPr>
        <b/>
        <sz val="14"/>
        <color theme="1"/>
        <rFont val="Calibri"/>
        <family val="2"/>
        <scheme val="minor"/>
      </rPr>
      <t xml:space="preserve"> = </t>
    </r>
  </si>
  <si>
    <t>1-[(1-Fit)/(1-Fis)] =</t>
  </si>
  <si>
    <r>
      <rPr>
        <b/>
        <sz val="14"/>
        <color indexed="8"/>
        <rFont val="Calibri"/>
        <family val="2"/>
      </rPr>
      <t>F(it)</t>
    </r>
    <r>
      <rPr>
        <sz val="14"/>
        <color theme="1"/>
        <rFont val="Calibri"/>
        <family val="2"/>
        <scheme val="minor"/>
      </rPr>
      <t xml:space="preserve"> = </t>
    </r>
  </si>
  <si>
    <t>(H(t) - H(i)) / H(t) =</t>
  </si>
  <si>
    <t>F-stats</t>
  </si>
  <si>
    <t>1) F-stats for simple population structures</t>
  </si>
  <si>
    <t>Hybrid sub-pops</t>
  </si>
  <si>
    <t xml:space="preserve">F(is) = </t>
  </si>
  <si>
    <t>No structure, Ho = He</t>
  </si>
  <si>
    <t xml:space="preserve">F(st) = </t>
  </si>
  <si>
    <t xml:space="preserve">F(it) = </t>
  </si>
  <si>
    <t xml:space="preserve">No structure, </t>
  </si>
  <si>
    <t>local Ho &lt; He by 10%</t>
  </si>
  <si>
    <t>Equalized</t>
  </si>
  <si>
    <t>sub-pops, 2/3 in HWP</t>
  </si>
  <si>
    <t>Pop 1</t>
  </si>
  <si>
    <t>Pop 2</t>
  </si>
  <si>
    <t>Pop 3</t>
  </si>
  <si>
    <t>MM</t>
  </si>
  <si>
    <t>MN</t>
  </si>
  <si>
    <t>NN</t>
  </si>
  <si>
    <t>Group</t>
  </si>
  <si>
    <t>n</t>
  </si>
  <si>
    <t>Distance</t>
  </si>
  <si>
    <t>Isabela</t>
  </si>
  <si>
    <t>Palawan</t>
  </si>
  <si>
    <t>Pangasinan</t>
  </si>
  <si>
    <t>Davao del Sur</t>
  </si>
  <si>
    <t>Manila</t>
  </si>
  <si>
    <t>Camarines Sur</t>
  </si>
  <si>
    <t>bx islands 1</t>
  </si>
  <si>
    <t>Cebu</t>
  </si>
  <si>
    <t>Butuan</t>
  </si>
  <si>
    <t>bx islands 2</t>
  </si>
  <si>
    <t>TOTAL</t>
  </si>
  <si>
    <t>w/i islands</t>
  </si>
  <si>
    <t>Luzon</t>
  </si>
  <si>
    <t>Mindanao</t>
  </si>
  <si>
    <t>© 2024 by Steven M Carr: Not to be reproduced or redistributed without written permission, scarr [at] mun.ca</t>
  </si>
  <si>
    <r>
      <t xml:space="preserve">2) </t>
    </r>
    <r>
      <rPr>
        <b/>
        <sz val="16"/>
        <color rgb="FFFF0000"/>
        <rFont val="Calibri"/>
        <family val="2"/>
        <scheme val="minor"/>
      </rPr>
      <t>Real data, normalized N = 1,000</t>
    </r>
    <r>
      <rPr>
        <sz val="16"/>
        <color theme="1"/>
        <rFont val="Calibri"/>
        <family val="2"/>
        <scheme val="minor"/>
      </rPr>
      <t xml:space="preserve"> across sub-pops</t>
    </r>
  </si>
  <si>
    <r>
      <t xml:space="preserve">3) </t>
    </r>
    <r>
      <rPr>
        <b/>
        <sz val="16"/>
        <color rgb="FFFF0000"/>
        <rFont val="Calibri"/>
        <family val="2"/>
        <scheme val="minor"/>
      </rPr>
      <t>Lab Exercise</t>
    </r>
    <r>
      <rPr>
        <sz val="16"/>
        <color theme="1"/>
        <rFont val="Calibri"/>
        <family val="2"/>
        <scheme val="minor"/>
      </rPr>
      <t xml:space="preserve">: </t>
    </r>
    <r>
      <rPr>
        <b/>
        <sz val="16"/>
        <color theme="1"/>
        <rFont val="Calibri"/>
        <family val="2"/>
        <scheme val="minor"/>
      </rPr>
      <t>Calculate</t>
    </r>
    <r>
      <rPr>
        <sz val="16"/>
        <color theme="1"/>
        <rFont val="Calibri"/>
        <family val="2"/>
        <scheme val="minor"/>
      </rPr>
      <t xml:space="preserve"> &amp; </t>
    </r>
    <r>
      <rPr>
        <b/>
        <sz val="16"/>
        <color theme="1"/>
        <rFont val="Calibri"/>
        <family val="2"/>
        <scheme val="minor"/>
      </rPr>
      <t>Interpret</t>
    </r>
    <r>
      <rPr>
        <sz val="16"/>
        <color theme="1"/>
        <rFont val="Calibri"/>
        <family val="2"/>
        <scheme val="minor"/>
      </rPr>
      <t xml:space="preserve"> as above, for </t>
    </r>
    <r>
      <rPr>
        <b/>
        <sz val="16"/>
        <color theme="1"/>
        <rFont val="Calibri"/>
        <family val="2"/>
        <scheme val="minor"/>
      </rPr>
      <t>MN</t>
    </r>
    <r>
      <rPr>
        <sz val="16"/>
        <color theme="1"/>
        <rFont val="Calibri"/>
        <family val="2"/>
        <scheme val="minor"/>
      </rPr>
      <t xml:space="preserve"> bloodgroup frequencies among Philippine islanders</t>
    </r>
  </si>
  <si>
    <r>
      <t>4)</t>
    </r>
    <r>
      <rPr>
        <sz val="16"/>
        <color indexed="8"/>
        <rFont val="Calibri"/>
        <family val="2"/>
      </rPr>
      <t xml:space="preserve"> </t>
    </r>
    <r>
      <rPr>
        <b/>
        <sz val="16"/>
        <color rgb="FFFF0000"/>
        <rFont val="Calibri"/>
        <family val="2"/>
      </rPr>
      <t>HOMEWORK</t>
    </r>
    <r>
      <rPr>
        <sz val="16"/>
        <color indexed="8"/>
        <rFont val="Calibri"/>
        <family val="2"/>
      </rPr>
      <t xml:space="preserve">: </t>
    </r>
    <r>
      <rPr>
        <b/>
        <sz val="16"/>
        <color rgb="FFFF0000"/>
        <rFont val="Calibri"/>
        <family val="2"/>
      </rPr>
      <t>Calculate</t>
    </r>
    <r>
      <rPr>
        <sz val="16"/>
        <color rgb="FFFF0000"/>
        <rFont val="Calibri"/>
        <family val="2"/>
      </rPr>
      <t xml:space="preserve"> &amp; </t>
    </r>
    <r>
      <rPr>
        <b/>
        <sz val="16"/>
        <color rgb="FFFF0000"/>
        <rFont val="Calibri"/>
        <family val="2"/>
      </rPr>
      <t>Interpret population structure for</t>
    </r>
    <r>
      <rPr>
        <sz val="16"/>
        <color indexed="8"/>
        <rFont val="Calibri"/>
        <family val="2"/>
      </rPr>
      <t xml:space="preserve"> Boxes 6 ~ 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</si>
</sst>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rgb="FF0070C0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rgb="FF7030A0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sz val="16"/>
      <color indexed="8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</font>
    <font>
      <i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/>
    <xf numFmtId="0" fontId="7" fillId="2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3" fillId="0" borderId="0" xfId="0" applyFont="1"/>
    <xf numFmtId="0" fontId="12" fillId="0" borderId="5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6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1" fillId="0" borderId="10" xfId="0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7" fillId="0" borderId="0" xfId="0" applyFont="1"/>
    <xf numFmtId="0" fontId="14" fillId="5" borderId="1" xfId="0" applyFont="1" applyFill="1" applyBorder="1"/>
    <xf numFmtId="0" fontId="14" fillId="5" borderId="2" xfId="0" applyFont="1" applyFill="1" applyBorder="1"/>
    <xf numFmtId="0" fontId="14" fillId="5" borderId="3" xfId="0" applyFont="1" applyFill="1" applyBorder="1"/>
    <xf numFmtId="0" fontId="12" fillId="0" borderId="1" xfId="0" applyFont="1" applyBorder="1"/>
    <xf numFmtId="0" fontId="8" fillId="0" borderId="2" xfId="0" applyFont="1" applyBorder="1"/>
    <xf numFmtId="0" fontId="8" fillId="0" borderId="3" xfId="0" applyFont="1" applyBorder="1"/>
    <xf numFmtId="164" fontId="15" fillId="0" borderId="2" xfId="0" applyNumberFormat="1" applyFont="1" applyBorder="1"/>
    <xf numFmtId="164" fontId="8" fillId="0" borderId="2" xfId="0" applyNumberFormat="1" applyFont="1" applyBorder="1"/>
    <xf numFmtId="164" fontId="12" fillId="0" borderId="4" xfId="0" applyNumberFormat="1" applyFont="1" applyBorder="1"/>
    <xf numFmtId="164" fontId="8" fillId="0" borderId="5" xfId="0" applyNumberFormat="1" applyFont="1" applyBorder="1"/>
    <xf numFmtId="164" fontId="11" fillId="0" borderId="0" xfId="0" applyNumberFormat="1" applyFont="1"/>
    <xf numFmtId="164" fontId="8" fillId="0" borderId="6" xfId="0" applyNumberFormat="1" applyFont="1" applyBorder="1"/>
    <xf numFmtId="1" fontId="8" fillId="0" borderId="1" xfId="0" applyNumberFormat="1" applyFont="1" applyBorder="1"/>
    <xf numFmtId="1" fontId="8" fillId="0" borderId="2" xfId="0" applyNumberFormat="1" applyFont="1" applyBorder="1"/>
    <xf numFmtId="1" fontId="8" fillId="0" borderId="3" xfId="0" applyNumberFormat="1" applyFont="1" applyBorder="1"/>
    <xf numFmtId="164" fontId="11" fillId="4" borderId="7" xfId="0" applyNumberFormat="1" applyFont="1" applyFill="1" applyBorder="1"/>
    <xf numFmtId="0" fontId="14" fillId="5" borderId="5" xfId="0" applyFont="1" applyFill="1" applyBorder="1"/>
    <xf numFmtId="0" fontId="14" fillId="5" borderId="0" xfId="0" applyFont="1" applyFill="1"/>
    <xf numFmtId="0" fontId="14" fillId="5" borderId="6" xfId="0" applyFont="1" applyFill="1" applyBorder="1"/>
    <xf numFmtId="0" fontId="12" fillId="0" borderId="5" xfId="0" applyFont="1" applyBorder="1"/>
    <xf numFmtId="0" fontId="8" fillId="0" borderId="6" xfId="0" applyFont="1" applyBorder="1"/>
    <xf numFmtId="164" fontId="15" fillId="0" borderId="0" xfId="0" applyNumberFormat="1" applyFont="1"/>
    <xf numFmtId="164" fontId="8" fillId="0" borderId="0" xfId="0" applyNumberFormat="1" applyFont="1"/>
    <xf numFmtId="164" fontId="12" fillId="0" borderId="7" xfId="0" applyNumberFormat="1" applyFont="1" applyBorder="1"/>
    <xf numFmtId="1" fontId="8" fillId="0" borderId="5" xfId="0" applyNumberFormat="1" applyFont="1" applyBorder="1"/>
    <xf numFmtId="1" fontId="8" fillId="0" borderId="0" xfId="0" applyNumberFormat="1" applyFont="1"/>
    <xf numFmtId="1" fontId="8" fillId="0" borderId="6" xfId="0" applyNumberFormat="1" applyFont="1" applyBorder="1"/>
    <xf numFmtId="0" fontId="14" fillId="5" borderId="8" xfId="0" applyFont="1" applyFill="1" applyBorder="1"/>
    <xf numFmtId="0" fontId="14" fillId="5" borderId="9" xfId="0" applyFont="1" applyFill="1" applyBorder="1"/>
    <xf numFmtId="0" fontId="14" fillId="5" borderId="10" xfId="0" applyFont="1" applyFill="1" applyBorder="1"/>
    <xf numFmtId="0" fontId="12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164" fontId="15" fillId="0" borderId="9" xfId="0" applyNumberFormat="1" applyFont="1" applyBorder="1"/>
    <xf numFmtId="164" fontId="8" fillId="0" borderId="9" xfId="0" applyNumberFormat="1" applyFont="1" applyBorder="1"/>
    <xf numFmtId="164" fontId="12" fillId="0" borderId="11" xfId="0" applyNumberFormat="1" applyFont="1" applyBorder="1"/>
    <xf numFmtId="164" fontId="8" fillId="0" borderId="8" xfId="0" applyNumberFormat="1" applyFont="1" applyBorder="1"/>
    <xf numFmtId="164" fontId="11" fillId="0" borderId="9" xfId="0" applyNumberFormat="1" applyFont="1" applyBorder="1"/>
    <xf numFmtId="164" fontId="8" fillId="0" borderId="10" xfId="0" applyNumberFormat="1" applyFont="1" applyBorder="1"/>
    <xf numFmtId="1" fontId="8" fillId="0" borderId="8" xfId="0" applyNumberFormat="1" applyFont="1" applyBorder="1"/>
    <xf numFmtId="1" fontId="8" fillId="0" borderId="9" xfId="0" applyNumberFormat="1" applyFont="1" applyBorder="1"/>
    <xf numFmtId="1" fontId="8" fillId="0" borderId="10" xfId="0" applyNumberFormat="1" applyFont="1" applyBorder="1"/>
    <xf numFmtId="164" fontId="11" fillId="4" borderId="11" xfId="0" applyNumberFormat="1" applyFont="1" applyFill="1" applyBorder="1"/>
    <xf numFmtId="0" fontId="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8" fillId="7" borderId="1" xfId="0" applyFont="1" applyFill="1" applyBorder="1"/>
    <xf numFmtId="0" fontId="12" fillId="0" borderId="2" xfId="0" applyFont="1" applyBorder="1"/>
    <xf numFmtId="164" fontId="12" fillId="8" borderId="3" xfId="0" applyNumberFormat="1" applyFont="1" applyFill="1" applyBorder="1"/>
    <xf numFmtId="0" fontId="16" fillId="9" borderId="0" xfId="0" applyFont="1" applyFill="1"/>
    <xf numFmtId="164" fontId="20" fillId="0" borderId="8" xfId="0" applyNumberFormat="1" applyFont="1" applyBorder="1"/>
    <xf numFmtId="164" fontId="20" fillId="0" borderId="9" xfId="0" applyNumberFormat="1" applyFont="1" applyBorder="1"/>
    <xf numFmtId="0" fontId="6" fillId="0" borderId="0" xfId="0" applyFont="1" applyAlignment="1">
      <alignment horizontal="left"/>
    </xf>
    <xf numFmtId="0" fontId="8" fillId="7" borderId="5" xfId="0" applyFont="1" applyFill="1" applyBorder="1" applyAlignment="1">
      <alignment horizontal="left"/>
    </xf>
    <xf numFmtId="0" fontId="12" fillId="0" borderId="0" xfId="0" applyFont="1"/>
    <xf numFmtId="164" fontId="21" fillId="8" borderId="6" xfId="0" applyNumberFormat="1" applyFont="1" applyFill="1" applyBorder="1"/>
    <xf numFmtId="0" fontId="7" fillId="0" borderId="0" xfId="0" quotePrefix="1" applyFont="1"/>
    <xf numFmtId="0" fontId="3" fillId="0" borderId="0" xfId="0" applyFont="1" applyAlignment="1">
      <alignment horizontal="right"/>
    </xf>
    <xf numFmtId="0" fontId="12" fillId="0" borderId="12" xfId="0" applyFont="1" applyBorder="1" applyAlignment="1">
      <alignment horizontal="right"/>
    </xf>
    <xf numFmtId="0" fontId="12" fillId="0" borderId="13" xfId="0" applyFont="1" applyBorder="1"/>
    <xf numFmtId="164" fontId="21" fillId="6" borderId="14" xfId="0" applyNumberFormat="1" applyFont="1" applyFill="1" applyBorder="1"/>
    <xf numFmtId="0" fontId="8" fillId="7" borderId="8" xfId="0" applyFont="1" applyFill="1" applyBorder="1"/>
    <xf numFmtId="0" fontId="12" fillId="0" borderId="9" xfId="0" applyFont="1" applyBorder="1"/>
    <xf numFmtId="164" fontId="12" fillId="8" borderId="10" xfId="0" applyNumberFormat="1" applyFont="1" applyFill="1" applyBorder="1"/>
    <xf numFmtId="0" fontId="3" fillId="0" borderId="0" xfId="0" quotePrefix="1" applyFont="1" applyAlignment="1">
      <alignment horizontal="right"/>
    </xf>
    <xf numFmtId="164" fontId="3" fillId="0" borderId="0" xfId="0" applyNumberFormat="1" applyFont="1"/>
    <xf numFmtId="0" fontId="12" fillId="0" borderId="0" xfId="0" applyFont="1" applyAlignment="1">
      <alignment horizontal="left"/>
    </xf>
    <xf numFmtId="0" fontId="22" fillId="0" borderId="0" xfId="0" applyFont="1"/>
    <xf numFmtId="0" fontId="11" fillId="4" borderId="0" xfId="0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5" borderId="1" xfId="0" applyFont="1" applyFill="1" applyBorder="1"/>
    <xf numFmtId="0" fontId="8" fillId="5" borderId="2" xfId="0" applyFont="1" applyFill="1" applyBorder="1"/>
    <xf numFmtId="0" fontId="8" fillId="5" borderId="3" xfId="0" applyFont="1" applyFill="1" applyBorder="1"/>
    <xf numFmtId="164" fontId="22" fillId="0" borderId="0" xfId="0" applyNumberFormat="1" applyFont="1"/>
    <xf numFmtId="164" fontId="22" fillId="4" borderId="0" xfId="0" applyNumberFormat="1" applyFont="1" applyFill="1"/>
    <xf numFmtId="0" fontId="12" fillId="7" borderId="0" xfId="0" applyFont="1" applyFill="1" applyAlignment="1">
      <alignment horizontal="right"/>
    </xf>
    <xf numFmtId="164" fontId="6" fillId="8" borderId="0" xfId="0" applyNumberFormat="1" applyFont="1" applyFill="1"/>
    <xf numFmtId="0" fontId="8" fillId="0" borderId="0" xfId="0" applyFont="1" applyAlignment="1">
      <alignment horizontal="center"/>
    </xf>
    <xf numFmtId="0" fontId="8" fillId="5" borderId="5" xfId="0" applyFont="1" applyFill="1" applyBorder="1"/>
    <xf numFmtId="0" fontId="8" fillId="5" borderId="0" xfId="0" applyFont="1" applyFill="1"/>
    <xf numFmtId="0" fontId="8" fillId="5" borderId="6" xfId="0" applyFont="1" applyFill="1" applyBorder="1"/>
    <xf numFmtId="0" fontId="12" fillId="0" borderId="0" xfId="0" applyFont="1" applyAlignment="1">
      <alignment horizontal="center"/>
    </xf>
    <xf numFmtId="0" fontId="8" fillId="5" borderId="8" xfId="0" applyFont="1" applyFill="1" applyBorder="1"/>
    <xf numFmtId="0" fontId="8" fillId="5" borderId="9" xfId="0" applyFont="1" applyFill="1" applyBorder="1"/>
    <xf numFmtId="0" fontId="8" fillId="5" borderId="10" xfId="0" applyFont="1" applyFill="1" applyBorder="1"/>
    <xf numFmtId="0" fontId="22" fillId="0" borderId="0" xfId="0" applyFont="1" applyAlignment="1">
      <alignment horizontal="right"/>
    </xf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2" fillId="0" borderId="0" xfId="0" applyFont="1"/>
    <xf numFmtId="0" fontId="2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3" fillId="0" borderId="0" xfId="0" applyFont="1"/>
    <xf numFmtId="0" fontId="24" fillId="0" borderId="0" xfId="0" applyFont="1" applyAlignment="1">
      <alignment horizontal="left"/>
    </xf>
    <xf numFmtId="0" fontId="25" fillId="0" borderId="0" xfId="0" applyFont="1"/>
    <xf numFmtId="0" fontId="24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6" fillId="0" borderId="0" xfId="0" applyFont="1"/>
    <xf numFmtId="2" fontId="8" fillId="0" borderId="0" xfId="0" applyNumberFormat="1" applyFont="1"/>
    <xf numFmtId="0" fontId="8" fillId="0" borderId="0" xfId="0" applyFont="1" applyAlignment="1">
      <alignment horizontal="left"/>
    </xf>
    <xf numFmtId="0" fontId="12" fillId="7" borderId="0" xfId="0" applyFont="1" applyFill="1"/>
    <xf numFmtId="0" fontId="12" fillId="7" borderId="0" xfId="0" applyFont="1" applyFill="1" applyAlignment="1">
      <alignment horizontal="left"/>
    </xf>
    <xf numFmtId="164" fontId="6" fillId="4" borderId="0" xfId="0" applyNumberFormat="1" applyFont="1" applyFill="1"/>
    <xf numFmtId="0" fontId="3" fillId="0" borderId="0" xfId="0" applyFont="1" applyAlignment="1">
      <alignment horizontal="left"/>
    </xf>
    <xf numFmtId="0" fontId="30" fillId="0" borderId="0" xfId="0" applyFont="1"/>
    <xf numFmtId="164" fontId="17" fillId="5" borderId="0" xfId="0" applyNumberFormat="1" applyFont="1" applyFill="1" applyAlignment="1">
      <alignment horizontal="right"/>
    </xf>
    <xf numFmtId="164" fontId="17" fillId="5" borderId="8" xfId="0" applyNumberFormat="1" applyFont="1" applyFill="1" applyBorder="1"/>
    <xf numFmtId="164" fontId="17" fillId="5" borderId="10" xfId="0" applyNumberFormat="1" applyFont="1" applyFill="1" applyBorder="1"/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2" fillId="7" borderId="0" xfId="0" applyFont="1" applyFill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0" xfId="0" applyFont="1" applyFill="1" applyAlignment="1">
      <alignment vertical="center"/>
    </xf>
    <xf numFmtId="1" fontId="10" fillId="0" borderId="0" xfId="0" applyNumberFormat="1" applyFont="1"/>
    <xf numFmtId="2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1" fontId="8" fillId="5" borderId="1" xfId="0" applyNumberFormat="1" applyFont="1" applyFill="1" applyBorder="1"/>
    <xf numFmtId="1" fontId="8" fillId="5" borderId="2" xfId="0" applyNumberFormat="1" applyFont="1" applyFill="1" applyBorder="1"/>
    <xf numFmtId="1" fontId="8" fillId="5" borderId="3" xfId="0" applyNumberFormat="1" applyFont="1" applyFill="1" applyBorder="1"/>
    <xf numFmtId="1" fontId="8" fillId="5" borderId="5" xfId="0" applyNumberFormat="1" applyFont="1" applyFill="1" applyBorder="1"/>
    <xf numFmtId="1" fontId="8" fillId="5" borderId="0" xfId="0" applyNumberFormat="1" applyFont="1" applyFill="1"/>
    <xf numFmtId="1" fontId="8" fillId="5" borderId="6" xfId="0" applyNumberFormat="1" applyFont="1" applyFill="1" applyBorder="1"/>
    <xf numFmtId="1" fontId="8" fillId="5" borderId="8" xfId="0" applyNumberFormat="1" applyFont="1" applyFill="1" applyBorder="1"/>
    <xf numFmtId="1" fontId="8" fillId="5" borderId="9" xfId="0" applyNumberFormat="1" applyFont="1" applyFill="1" applyBorder="1"/>
    <xf numFmtId="1" fontId="8" fillId="5" borderId="10" xfId="0" applyNumberFormat="1" applyFont="1" applyFill="1" applyBorder="1"/>
    <xf numFmtId="1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1C0E8-2319-41E3-B572-894E2272CA92}">
  <sheetPr>
    <tabColor rgb="FF00B050"/>
  </sheetPr>
  <dimension ref="B1:AH84"/>
  <sheetViews>
    <sheetView showGridLines="0" tabSelected="1" zoomScale="75" zoomScaleNormal="75" workbookViewId="0">
      <pane ySplit="15" topLeftCell="A32" activePane="bottomLeft" state="frozen"/>
      <selection pane="bottomLeft" activeCell="J93" sqref="J93"/>
    </sheetView>
  </sheetViews>
  <sheetFormatPr defaultColWidth="10.5703125" defaultRowHeight="15.75" x14ac:dyDescent="0.25"/>
  <cols>
    <col min="1" max="1" width="2.5703125" customWidth="1"/>
    <col min="2" max="2" width="10.7109375" customWidth="1"/>
    <col min="3" max="19" width="10.7109375" style="62" customWidth="1"/>
    <col min="20" max="22" width="10.7109375" customWidth="1"/>
  </cols>
  <sheetData>
    <row r="1" spans="2:22" s="1" customFormat="1" ht="20.25" customHeight="1" x14ac:dyDescent="0.25">
      <c r="B1" s="139" t="s">
        <v>74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54"/>
    </row>
    <row r="2" spans="2:22" s="1" customFormat="1" ht="20.25" customHeight="1" x14ac:dyDescent="0.25">
      <c r="B2" s="140" t="s">
        <v>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2"/>
      <c r="P2" s="2"/>
      <c r="Q2" s="2"/>
      <c r="R2" s="2"/>
      <c r="S2" s="2"/>
    </row>
    <row r="3" spans="2:22" s="5" customFormat="1" ht="9.9499999999999993" customHeight="1" thickBot="1" x14ac:dyDescent="0.3">
      <c r="B3" s="3"/>
      <c r="C3" s="4"/>
      <c r="D3" s="4"/>
      <c r="E3" s="4"/>
      <c r="F3" s="4"/>
      <c r="G3" s="4"/>
      <c r="H3" s="4"/>
      <c r="I3" s="4"/>
      <c r="J3" s="2"/>
      <c r="K3" s="2"/>
      <c r="L3" s="2"/>
      <c r="M3" s="2"/>
      <c r="N3" s="2"/>
      <c r="O3" s="2"/>
      <c r="P3" s="2"/>
      <c r="Q3" s="2"/>
      <c r="R3" s="2"/>
      <c r="S3" s="2"/>
    </row>
    <row r="4" spans="2:22" s="9" customFormat="1" ht="21" x14ac:dyDescent="0.35">
      <c r="B4" s="6"/>
      <c r="C4" s="141" t="s">
        <v>1</v>
      </c>
      <c r="D4" s="142"/>
      <c r="E4" s="143"/>
      <c r="F4" s="141" t="s">
        <v>2</v>
      </c>
      <c r="G4" s="142"/>
      <c r="H4" s="143"/>
      <c r="I4" s="142" t="s">
        <v>3</v>
      </c>
      <c r="J4" s="142"/>
      <c r="K4" s="7" t="s">
        <v>4</v>
      </c>
      <c r="L4" s="144" t="s">
        <v>5</v>
      </c>
      <c r="M4" s="145"/>
      <c r="N4" s="146"/>
      <c r="O4" s="144" t="s">
        <v>6</v>
      </c>
      <c r="P4" s="145"/>
      <c r="Q4" s="146"/>
      <c r="R4" s="147" t="s">
        <v>7</v>
      </c>
      <c r="S4" s="148"/>
      <c r="T4" s="149"/>
      <c r="U4" s="8" t="s">
        <v>8</v>
      </c>
    </row>
    <row r="5" spans="2:22" s="9" customFormat="1" ht="21.75" thickBot="1" x14ac:dyDescent="0.4">
      <c r="B5" s="6"/>
      <c r="C5" s="10" t="s">
        <v>9</v>
      </c>
      <c r="D5" s="11" t="s">
        <v>10</v>
      </c>
      <c r="E5" s="12" t="s">
        <v>11</v>
      </c>
      <c r="F5" s="10" t="s">
        <v>12</v>
      </c>
      <c r="G5" s="11" t="s">
        <v>13</v>
      </c>
      <c r="H5" s="12" t="s">
        <v>14</v>
      </c>
      <c r="I5" s="11" t="s">
        <v>15</v>
      </c>
      <c r="J5" s="11" t="s">
        <v>16</v>
      </c>
      <c r="K5" s="13" t="s">
        <v>17</v>
      </c>
      <c r="L5" s="14" t="s">
        <v>18</v>
      </c>
      <c r="M5" s="15" t="s">
        <v>17</v>
      </c>
      <c r="N5" s="16" t="s">
        <v>19</v>
      </c>
      <c r="O5" s="14" t="s">
        <v>20</v>
      </c>
      <c r="P5" s="15" t="s">
        <v>21</v>
      </c>
      <c r="Q5" s="16" t="s">
        <v>22</v>
      </c>
      <c r="R5" s="14" t="s">
        <v>20</v>
      </c>
      <c r="S5" s="15" t="s">
        <v>21</v>
      </c>
      <c r="T5" s="16" t="s">
        <v>22</v>
      </c>
      <c r="U5" s="17" t="s">
        <v>23</v>
      </c>
    </row>
    <row r="6" spans="2:22" s="9" customFormat="1" ht="21" x14ac:dyDescent="0.35">
      <c r="B6" s="18" t="s">
        <v>24</v>
      </c>
      <c r="C6" s="19">
        <v>250</v>
      </c>
      <c r="D6" s="20">
        <v>500</v>
      </c>
      <c r="E6" s="21">
        <v>250</v>
      </c>
      <c r="F6" s="22">
        <f>SUM(C6:E6)</f>
        <v>1000</v>
      </c>
      <c r="G6" s="23">
        <f xml:space="preserve"> 2*C6 + D6</f>
        <v>1000</v>
      </c>
      <c r="H6" s="24">
        <f>2*E6 + D6</f>
        <v>1000</v>
      </c>
      <c r="I6" s="25">
        <f>G6/(2*F6)</f>
        <v>0.5</v>
      </c>
      <c r="J6" s="26">
        <f>H6/(2*F6)</f>
        <v>0.5</v>
      </c>
      <c r="K6" s="27">
        <f>D6/F6</f>
        <v>0.5</v>
      </c>
      <c r="L6" s="28">
        <f>I6^2</f>
        <v>0.25</v>
      </c>
      <c r="M6" s="29">
        <f>2*I6*J6</f>
        <v>0.5</v>
      </c>
      <c r="N6" s="30">
        <f>J6^2</f>
        <v>0.25</v>
      </c>
      <c r="O6" s="31">
        <f>ROUND(F$6*L6,0)</f>
        <v>250</v>
      </c>
      <c r="P6" s="32">
        <f xml:space="preserve"> ROUND(F$6*M6,0)</f>
        <v>500</v>
      </c>
      <c r="Q6" s="33">
        <f>ROUND(F$6*N6,0)</f>
        <v>250</v>
      </c>
      <c r="R6" s="31">
        <f>O6 - C6</f>
        <v>0</v>
      </c>
      <c r="S6" s="32">
        <f>P6 -D6</f>
        <v>0</v>
      </c>
      <c r="T6" s="33">
        <f>Q6 - E6</f>
        <v>0</v>
      </c>
      <c r="U6" s="34">
        <f xml:space="preserve"> (M6 - K6) / M6</f>
        <v>0</v>
      </c>
    </row>
    <row r="7" spans="2:22" s="9" customFormat="1" ht="21" x14ac:dyDescent="0.35">
      <c r="B7" s="18" t="s">
        <v>25</v>
      </c>
      <c r="C7" s="35">
        <v>250</v>
      </c>
      <c r="D7" s="36">
        <v>500</v>
      </c>
      <c r="E7" s="37">
        <v>250</v>
      </c>
      <c r="F7" s="38">
        <f>SUM(C7:E7)</f>
        <v>1000</v>
      </c>
      <c r="G7" s="6">
        <f xml:space="preserve"> 2*C7 + D7</f>
        <v>1000</v>
      </c>
      <c r="H7" s="39">
        <f>2*E7 + D7</f>
        <v>1000</v>
      </c>
      <c r="I7" s="40">
        <f>G7/(2*F7)</f>
        <v>0.5</v>
      </c>
      <c r="J7" s="41">
        <f>H7/(2*F7)</f>
        <v>0.5</v>
      </c>
      <c r="K7" s="42">
        <f>D7/F7</f>
        <v>0.5</v>
      </c>
      <c r="L7" s="28">
        <f>I7^2</f>
        <v>0.25</v>
      </c>
      <c r="M7" s="29">
        <f>2*I7*J7</f>
        <v>0.5</v>
      </c>
      <c r="N7" s="30">
        <f>J7^2</f>
        <v>0.25</v>
      </c>
      <c r="O7" s="43">
        <f>ROUND(F$7*L7,0)</f>
        <v>250</v>
      </c>
      <c r="P7" s="44">
        <f xml:space="preserve"> ROUND(F$7*M7,0)</f>
        <v>500</v>
      </c>
      <c r="Q7" s="45">
        <f>ROUND(F$7*N7,0)</f>
        <v>250</v>
      </c>
      <c r="R7" s="43">
        <f>O7 - C7</f>
        <v>0</v>
      </c>
      <c r="S7" s="44">
        <f>P7 -D7</f>
        <v>0</v>
      </c>
      <c r="T7" s="45">
        <f>Q7 - E7</f>
        <v>0</v>
      </c>
      <c r="U7" s="34">
        <f xml:space="preserve"> (M7 - K7) / M7</f>
        <v>0</v>
      </c>
    </row>
    <row r="8" spans="2:22" s="9" customFormat="1" ht="21.75" thickBot="1" x14ac:dyDescent="0.4">
      <c r="B8" s="18" t="s">
        <v>26</v>
      </c>
      <c r="C8" s="46">
        <v>250</v>
      </c>
      <c r="D8" s="47">
        <v>500</v>
      </c>
      <c r="E8" s="48">
        <v>250</v>
      </c>
      <c r="F8" s="49">
        <f>SUM(C8:E8)</f>
        <v>1000</v>
      </c>
      <c r="G8" s="50">
        <f xml:space="preserve"> 2*C8 + D8</f>
        <v>1000</v>
      </c>
      <c r="H8" s="51">
        <f>2*E8 + D8</f>
        <v>1000</v>
      </c>
      <c r="I8" s="52">
        <f>G8/(2*F8)</f>
        <v>0.5</v>
      </c>
      <c r="J8" s="53">
        <f>H8/(2*F8)</f>
        <v>0.5</v>
      </c>
      <c r="K8" s="54">
        <f>D8/F8</f>
        <v>0.5</v>
      </c>
      <c r="L8" s="55">
        <f>I8^2</f>
        <v>0.25</v>
      </c>
      <c r="M8" s="56">
        <f>2*I8*J8</f>
        <v>0.5</v>
      </c>
      <c r="N8" s="57">
        <f>J8^2</f>
        <v>0.25</v>
      </c>
      <c r="O8" s="58">
        <f>ROUND(F$8*L8,0)</f>
        <v>250</v>
      </c>
      <c r="P8" s="59">
        <f xml:space="preserve"> ROUND(F$8*M8,0)</f>
        <v>500</v>
      </c>
      <c r="Q8" s="60">
        <f>ROUND(F$8*N8,0)</f>
        <v>250</v>
      </c>
      <c r="R8" s="58">
        <f>O8 - C8</f>
        <v>0</v>
      </c>
      <c r="S8" s="59">
        <f>P8 -D8</f>
        <v>0</v>
      </c>
      <c r="T8" s="60">
        <f>Q8 - E8</f>
        <v>0</v>
      </c>
      <c r="U8" s="61">
        <f xml:space="preserve"> (M8 - K8) / M8</f>
        <v>0</v>
      </c>
    </row>
    <row r="9" spans="2:22" s="9" customFormat="1" ht="21" x14ac:dyDescent="0.35">
      <c r="C9" s="151"/>
      <c r="D9" s="151"/>
      <c r="E9" s="151"/>
      <c r="F9" s="62"/>
      <c r="G9" s="63"/>
      <c r="H9" s="62"/>
      <c r="I9" s="151"/>
      <c r="J9" s="151"/>
      <c r="K9" s="136">
        <f>AVERAGE(K6:K8)</f>
        <v>0.5</v>
      </c>
      <c r="L9" s="62"/>
      <c r="M9" s="136">
        <f>AVERAGE(M6:M8)</f>
        <v>0.5</v>
      </c>
      <c r="N9" s="62"/>
      <c r="O9" s="152"/>
      <c r="P9" s="152"/>
      <c r="Q9" s="152"/>
      <c r="R9" s="153"/>
      <c r="S9" s="153"/>
      <c r="T9" s="153"/>
      <c r="U9" s="136">
        <f>AVERAGE(U6:U8)</f>
        <v>0</v>
      </c>
    </row>
    <row r="10" spans="2:22" s="9" customFormat="1" ht="5.25" customHeight="1" thickBot="1" x14ac:dyDescent="0.4">
      <c r="C10" s="63"/>
      <c r="D10" s="63"/>
      <c r="E10" s="63"/>
      <c r="F10" s="62"/>
      <c r="G10" s="62"/>
      <c r="H10" s="62"/>
      <c r="I10" s="63"/>
      <c r="J10" s="63"/>
      <c r="K10" s="63"/>
      <c r="L10" s="62"/>
      <c r="M10" s="63"/>
      <c r="N10" s="62"/>
      <c r="O10" s="63"/>
      <c r="P10" s="63"/>
      <c r="Q10" s="63"/>
      <c r="R10" s="63"/>
      <c r="S10" s="63"/>
      <c r="T10" s="64"/>
      <c r="U10" s="64"/>
    </row>
    <row r="11" spans="2:22" s="9" customFormat="1" ht="21" x14ac:dyDescent="0.35">
      <c r="C11" s="65" t="s">
        <v>27</v>
      </c>
      <c r="D11" s="66" t="s">
        <v>28</v>
      </c>
      <c r="E11" s="67" t="s">
        <v>29</v>
      </c>
      <c r="F11" s="68" t="s">
        <v>30</v>
      </c>
      <c r="G11" s="69" t="s">
        <v>31</v>
      </c>
      <c r="H11" s="62"/>
      <c r="I11" s="70" t="s">
        <v>32</v>
      </c>
      <c r="J11" s="71" t="s">
        <v>33</v>
      </c>
      <c r="K11" s="71"/>
      <c r="L11" s="23"/>
      <c r="M11" s="72">
        <f xml:space="preserve"> (G12 - E12) / G12</f>
        <v>0</v>
      </c>
      <c r="N11" s="73"/>
      <c r="O11" s="62"/>
      <c r="P11" s="62"/>
      <c r="Q11" s="62"/>
      <c r="R11" s="62"/>
      <c r="S11" s="62"/>
    </row>
    <row r="12" spans="2:22" s="9" customFormat="1" ht="21.75" thickBot="1" x14ac:dyDescent="0.4">
      <c r="C12" s="74">
        <f>((I6*2*F6) + (I7*2*F7) + (I8*2*F8))/(2*SUM(F6:F8))</f>
        <v>0.5</v>
      </c>
      <c r="D12" s="75">
        <f>((J6*2*F6) + (J7*2*F7) + (J8*2*F8)) / (2*SUM(F6:F8))</f>
        <v>0.5</v>
      </c>
      <c r="E12" s="137">
        <f xml:space="preserve"> (K6*F6 + K7*F7 +K8*F8)/SUM(F6:F8)</f>
        <v>0.5</v>
      </c>
      <c r="F12" s="75">
        <f xml:space="preserve"> 2*C12*D12</f>
        <v>0.5</v>
      </c>
      <c r="G12" s="138">
        <f>(M6*F6 + M7*F7 + M8*F8)/SUM(F6:F8)</f>
        <v>0.5</v>
      </c>
      <c r="H12" s="76"/>
      <c r="I12" s="77" t="s">
        <v>34</v>
      </c>
      <c r="J12" s="78" t="s">
        <v>35</v>
      </c>
      <c r="K12" s="78"/>
      <c r="L12" s="6"/>
      <c r="M12" s="79">
        <f xml:space="preserve"> (F12 - G12) / F12</f>
        <v>0</v>
      </c>
      <c r="N12" s="18"/>
      <c r="O12" s="62"/>
      <c r="P12" s="62"/>
      <c r="Q12" s="62"/>
      <c r="R12" s="73"/>
      <c r="S12" s="80"/>
      <c r="U12" s="81"/>
    </row>
    <row r="13" spans="2:22" s="9" customFormat="1" ht="21.75" thickBot="1" x14ac:dyDescent="0.4">
      <c r="C13" s="82" t="s">
        <v>36</v>
      </c>
      <c r="D13" s="83" t="s">
        <v>37</v>
      </c>
      <c r="E13" s="83"/>
      <c r="F13" s="83"/>
      <c r="G13" s="84">
        <f xml:space="preserve"> 1 -  (1 - M12) / (1- M10)</f>
        <v>0</v>
      </c>
      <c r="H13" s="62"/>
      <c r="I13" s="85" t="s">
        <v>38</v>
      </c>
      <c r="J13" s="86" t="s">
        <v>39</v>
      </c>
      <c r="K13" s="86"/>
      <c r="L13" s="50"/>
      <c r="M13" s="87">
        <f xml:space="preserve"> (F12 - E12) / F12</f>
        <v>0</v>
      </c>
      <c r="N13" s="62"/>
      <c r="O13" s="62"/>
      <c r="P13" s="62"/>
      <c r="Q13" s="62"/>
      <c r="R13" s="62"/>
      <c r="S13" s="62"/>
      <c r="U13" s="88"/>
      <c r="V13" s="89"/>
    </row>
    <row r="14" spans="2:22" s="9" customFormat="1" ht="9.9499999999999993" customHeight="1" x14ac:dyDescent="0.35">
      <c r="C14" s="62"/>
      <c r="D14" s="62"/>
      <c r="E14" s="62"/>
      <c r="F14" s="62"/>
      <c r="G14" s="62"/>
      <c r="H14" s="62"/>
      <c r="I14" s="62"/>
      <c r="J14" s="62"/>
      <c r="K14" s="63"/>
      <c r="L14" s="62"/>
      <c r="M14" s="62"/>
      <c r="N14" s="62"/>
      <c r="O14" s="62"/>
      <c r="P14" s="62"/>
      <c r="Q14" s="62"/>
      <c r="R14" s="62"/>
      <c r="S14" s="62"/>
    </row>
    <row r="15" spans="2:22" s="6" customFormat="1" ht="18.75" x14ac:dyDescent="0.3">
      <c r="C15" s="90"/>
      <c r="F15" s="11" t="s">
        <v>9</v>
      </c>
      <c r="G15" s="11" t="s">
        <v>10</v>
      </c>
      <c r="H15" s="11" t="s">
        <v>11</v>
      </c>
      <c r="I15" s="91"/>
      <c r="J15" s="92" t="s">
        <v>8</v>
      </c>
      <c r="K15" s="150" t="s">
        <v>40</v>
      </c>
      <c r="L15" s="150"/>
      <c r="O15" s="11" t="s">
        <v>9</v>
      </c>
      <c r="P15" s="11" t="s">
        <v>10</v>
      </c>
      <c r="Q15" s="11" t="s">
        <v>11</v>
      </c>
      <c r="S15" s="92" t="s">
        <v>8</v>
      </c>
      <c r="T15" s="150" t="s">
        <v>40</v>
      </c>
      <c r="U15" s="150"/>
    </row>
    <row r="16" spans="2:22" s="6" customFormat="1" ht="18.75" x14ac:dyDescent="0.3">
      <c r="B16" s="90" t="s">
        <v>41</v>
      </c>
      <c r="G16" s="11"/>
      <c r="H16" s="90"/>
      <c r="L16" s="93"/>
      <c r="M16" s="93"/>
      <c r="U16" s="93"/>
    </row>
    <row r="17" spans="2:21" s="6" customFormat="1" ht="19.5" thickBot="1" x14ac:dyDescent="0.35">
      <c r="B17" s="90"/>
      <c r="G17" s="11"/>
      <c r="H17" s="90"/>
      <c r="L17" s="93"/>
      <c r="N17" s="94" t="s">
        <v>42</v>
      </c>
      <c r="U17" s="93"/>
    </row>
    <row r="18" spans="2:21" s="6" customFormat="1" ht="18.75" x14ac:dyDescent="0.3">
      <c r="E18" s="95" t="s">
        <v>24</v>
      </c>
      <c r="F18" s="96">
        <v>250</v>
      </c>
      <c r="G18" s="97">
        <v>500</v>
      </c>
      <c r="H18" s="98">
        <v>250</v>
      </c>
      <c r="I18" s="99"/>
      <c r="J18" s="100"/>
      <c r="K18" s="101" t="s">
        <v>43</v>
      </c>
      <c r="L18" s="102"/>
      <c r="M18" s="103"/>
      <c r="N18" s="95" t="s">
        <v>24</v>
      </c>
      <c r="O18" s="96">
        <v>160</v>
      </c>
      <c r="P18" s="97">
        <v>480</v>
      </c>
      <c r="Q18" s="98">
        <v>360</v>
      </c>
      <c r="S18" s="100"/>
      <c r="T18" s="101" t="s">
        <v>43</v>
      </c>
      <c r="U18" s="102"/>
    </row>
    <row r="19" spans="2:21" s="6" customFormat="1" ht="18.75" x14ac:dyDescent="0.3">
      <c r="B19" s="6" t="s">
        <v>44</v>
      </c>
      <c r="E19" s="95" t="s">
        <v>25</v>
      </c>
      <c r="F19" s="104">
        <v>250</v>
      </c>
      <c r="G19" s="105">
        <v>500</v>
      </c>
      <c r="H19" s="106">
        <v>250</v>
      </c>
      <c r="I19" s="99"/>
      <c r="J19" s="100"/>
      <c r="K19" s="101" t="s">
        <v>45</v>
      </c>
      <c r="L19" s="102"/>
      <c r="M19" s="107">
        <v>1</v>
      </c>
      <c r="N19" s="95" t="s">
        <v>25</v>
      </c>
      <c r="O19" s="104">
        <v>250</v>
      </c>
      <c r="P19" s="105">
        <v>500</v>
      </c>
      <c r="Q19" s="106">
        <v>250</v>
      </c>
      <c r="S19" s="100"/>
      <c r="T19" s="101" t="s">
        <v>45</v>
      </c>
      <c r="U19" s="102"/>
    </row>
    <row r="20" spans="2:21" s="6" customFormat="1" ht="19.5" thickBot="1" x14ac:dyDescent="0.35">
      <c r="E20" s="95" t="s">
        <v>26</v>
      </c>
      <c r="F20" s="108">
        <v>250</v>
      </c>
      <c r="G20" s="109">
        <v>500</v>
      </c>
      <c r="H20" s="110">
        <v>250</v>
      </c>
      <c r="I20" s="99"/>
      <c r="J20" s="100"/>
      <c r="K20" s="101" t="s">
        <v>46</v>
      </c>
      <c r="L20" s="102"/>
      <c r="M20" s="107"/>
      <c r="N20" s="95" t="s">
        <v>26</v>
      </c>
      <c r="O20" s="108">
        <v>90</v>
      </c>
      <c r="P20" s="109">
        <v>420</v>
      </c>
      <c r="Q20" s="110">
        <v>490</v>
      </c>
      <c r="S20" s="100"/>
      <c r="T20" s="101" t="s">
        <v>46</v>
      </c>
      <c r="U20" s="102"/>
    </row>
    <row r="21" spans="2:21" s="6" customFormat="1" ht="19.5" thickBot="1" x14ac:dyDescent="0.35">
      <c r="E21" s="95"/>
      <c r="I21" s="91"/>
      <c r="J21" s="91"/>
      <c r="K21" s="94"/>
      <c r="L21" s="62"/>
      <c r="M21" s="107"/>
      <c r="N21" s="95"/>
      <c r="T21" s="111"/>
      <c r="U21" s="62"/>
    </row>
    <row r="22" spans="2:21" s="6" customFormat="1" ht="18.75" x14ac:dyDescent="0.3">
      <c r="E22" s="95" t="s">
        <v>24</v>
      </c>
      <c r="F22" s="96">
        <v>275</v>
      </c>
      <c r="G22" s="97">
        <v>450</v>
      </c>
      <c r="H22" s="98">
        <v>275</v>
      </c>
      <c r="I22" s="99"/>
      <c r="J22" s="100"/>
      <c r="K22" s="101" t="s">
        <v>43</v>
      </c>
      <c r="L22" s="102"/>
      <c r="M22" s="107"/>
      <c r="N22" s="95" t="s">
        <v>24</v>
      </c>
      <c r="O22" s="96">
        <v>184.00000000000003</v>
      </c>
      <c r="P22" s="97">
        <v>432</v>
      </c>
      <c r="Q22" s="98">
        <v>384</v>
      </c>
      <c r="S22" s="100"/>
      <c r="T22" s="101" t="s">
        <v>43</v>
      </c>
      <c r="U22" s="102"/>
    </row>
    <row r="23" spans="2:21" s="6" customFormat="1" ht="18.75" x14ac:dyDescent="0.3">
      <c r="B23" s="6" t="s">
        <v>47</v>
      </c>
      <c r="E23" s="95" t="s">
        <v>25</v>
      </c>
      <c r="F23" s="104">
        <v>275</v>
      </c>
      <c r="G23" s="105">
        <v>450</v>
      </c>
      <c r="H23" s="106">
        <v>275</v>
      </c>
      <c r="I23" s="99"/>
      <c r="J23" s="100"/>
      <c r="K23" s="101" t="s">
        <v>45</v>
      </c>
      <c r="L23" s="102"/>
      <c r="M23" s="107">
        <v>2</v>
      </c>
      <c r="N23" s="95" t="s">
        <v>25</v>
      </c>
      <c r="O23" s="104">
        <v>275</v>
      </c>
      <c r="P23" s="105">
        <v>450</v>
      </c>
      <c r="Q23" s="106">
        <v>275</v>
      </c>
      <c r="S23" s="100"/>
      <c r="T23" s="101" t="s">
        <v>45</v>
      </c>
      <c r="U23" s="102"/>
    </row>
    <row r="24" spans="2:21" s="6" customFormat="1" ht="19.5" thickBot="1" x14ac:dyDescent="0.35">
      <c r="B24" s="6" t="s">
        <v>48</v>
      </c>
      <c r="E24" s="95" t="s">
        <v>26</v>
      </c>
      <c r="F24" s="108">
        <v>275</v>
      </c>
      <c r="G24" s="109">
        <v>450</v>
      </c>
      <c r="H24" s="110">
        <v>275</v>
      </c>
      <c r="I24" s="99"/>
      <c r="J24" s="100"/>
      <c r="K24" s="101" t="s">
        <v>46</v>
      </c>
      <c r="L24" s="102"/>
      <c r="M24" s="107"/>
      <c r="N24" s="95" t="s">
        <v>26</v>
      </c>
      <c r="O24" s="108">
        <v>111.00000000000003</v>
      </c>
      <c r="P24" s="109">
        <v>378.00000000000006</v>
      </c>
      <c r="Q24" s="110">
        <v>510.99999999999994</v>
      </c>
      <c r="S24" s="100"/>
      <c r="T24" s="101" t="s">
        <v>46</v>
      </c>
      <c r="U24" s="102"/>
    </row>
    <row r="25" spans="2:21" s="6" customFormat="1" ht="19.5" thickBot="1" x14ac:dyDescent="0.35">
      <c r="E25" s="95"/>
      <c r="I25" s="91"/>
      <c r="J25" s="91"/>
      <c r="K25" s="94"/>
      <c r="L25" s="62"/>
      <c r="M25" s="107"/>
      <c r="N25" s="95"/>
      <c r="T25" s="111"/>
      <c r="U25" s="62"/>
    </row>
    <row r="26" spans="2:21" s="6" customFormat="1" ht="18.75" x14ac:dyDescent="0.3">
      <c r="E26" s="95" t="s">
        <v>24</v>
      </c>
      <c r="F26" s="96">
        <v>333</v>
      </c>
      <c r="G26" s="97">
        <v>333</v>
      </c>
      <c r="H26" s="98">
        <v>333</v>
      </c>
      <c r="I26" s="99"/>
      <c r="J26" s="100"/>
      <c r="K26" s="101" t="s">
        <v>43</v>
      </c>
      <c r="L26" s="102"/>
      <c r="M26" s="107"/>
      <c r="N26" s="95" t="s">
        <v>24</v>
      </c>
      <c r="O26" s="96">
        <v>810</v>
      </c>
      <c r="P26" s="97">
        <v>180</v>
      </c>
      <c r="Q26" s="98">
        <v>10</v>
      </c>
      <c r="S26" s="100"/>
      <c r="T26" s="101" t="s">
        <v>43</v>
      </c>
      <c r="U26" s="102"/>
    </row>
    <row r="27" spans="2:21" s="6" customFormat="1" ht="18.75" x14ac:dyDescent="0.3">
      <c r="B27" s="6" t="s">
        <v>49</v>
      </c>
      <c r="E27" s="95" t="s">
        <v>25</v>
      </c>
      <c r="F27" s="104">
        <v>333</v>
      </c>
      <c r="G27" s="105">
        <v>333</v>
      </c>
      <c r="H27" s="106">
        <v>333</v>
      </c>
      <c r="I27" s="99"/>
      <c r="J27" s="100"/>
      <c r="K27" s="101" t="s">
        <v>45</v>
      </c>
      <c r="L27" s="102"/>
      <c r="M27" s="107">
        <v>3</v>
      </c>
      <c r="N27" s="95" t="s">
        <v>25</v>
      </c>
      <c r="O27" s="104">
        <v>500</v>
      </c>
      <c r="P27" s="105">
        <v>0</v>
      </c>
      <c r="Q27" s="106">
        <v>500</v>
      </c>
      <c r="S27" s="100"/>
      <c r="T27" s="101" t="s">
        <v>45</v>
      </c>
      <c r="U27" s="102"/>
    </row>
    <row r="28" spans="2:21" s="6" customFormat="1" ht="19.5" thickBot="1" x14ac:dyDescent="0.35">
      <c r="E28" s="95" t="s">
        <v>26</v>
      </c>
      <c r="F28" s="108">
        <v>333</v>
      </c>
      <c r="G28" s="109">
        <v>333</v>
      </c>
      <c r="H28" s="110">
        <v>333</v>
      </c>
      <c r="I28" s="99"/>
      <c r="J28" s="100"/>
      <c r="K28" s="101" t="s">
        <v>46</v>
      </c>
      <c r="L28" s="102"/>
      <c r="M28" s="107"/>
      <c r="N28" s="95" t="s">
        <v>26</v>
      </c>
      <c r="O28" s="108">
        <v>10</v>
      </c>
      <c r="P28" s="109">
        <v>180</v>
      </c>
      <c r="Q28" s="110">
        <v>810</v>
      </c>
      <c r="S28" s="100"/>
      <c r="T28" s="101" t="s">
        <v>46</v>
      </c>
      <c r="U28" s="102"/>
    </row>
    <row r="29" spans="2:21" s="6" customFormat="1" ht="19.5" thickBot="1" x14ac:dyDescent="0.35">
      <c r="E29" s="95"/>
      <c r="I29" s="91"/>
      <c r="J29" s="91"/>
      <c r="K29" s="94"/>
      <c r="L29" s="62"/>
      <c r="M29" s="107"/>
      <c r="N29" s="95"/>
      <c r="T29" s="111"/>
      <c r="U29" s="62"/>
    </row>
    <row r="30" spans="2:21" s="6" customFormat="1" ht="18.75" x14ac:dyDescent="0.3">
      <c r="E30" s="95" t="s">
        <v>24</v>
      </c>
      <c r="F30" s="96">
        <v>250</v>
      </c>
      <c r="G30" s="97">
        <v>500</v>
      </c>
      <c r="H30" s="98">
        <v>250</v>
      </c>
      <c r="I30" s="99"/>
      <c r="J30" s="100"/>
      <c r="K30" s="101" t="s">
        <v>43</v>
      </c>
      <c r="L30" s="102"/>
      <c r="M30" s="107"/>
      <c r="N30" s="95" t="s">
        <v>24</v>
      </c>
      <c r="O30" s="96">
        <v>810</v>
      </c>
      <c r="P30" s="97">
        <v>180</v>
      </c>
      <c r="Q30" s="98">
        <v>10</v>
      </c>
      <c r="S30" s="100"/>
      <c r="T30" s="101" t="s">
        <v>43</v>
      </c>
      <c r="U30" s="102"/>
    </row>
    <row r="31" spans="2:21" s="6" customFormat="1" ht="18.75" x14ac:dyDescent="0.3">
      <c r="B31" s="6" t="s">
        <v>50</v>
      </c>
      <c r="E31" s="95" t="s">
        <v>25</v>
      </c>
      <c r="F31" s="104">
        <v>333</v>
      </c>
      <c r="G31" s="105">
        <v>333</v>
      </c>
      <c r="H31" s="106">
        <v>333</v>
      </c>
      <c r="I31" s="99"/>
      <c r="J31" s="100"/>
      <c r="K31" s="101" t="s">
        <v>45</v>
      </c>
      <c r="L31" s="102"/>
      <c r="M31" s="107">
        <v>4</v>
      </c>
      <c r="N31" s="95" t="s">
        <v>25</v>
      </c>
      <c r="O31" s="104">
        <v>250</v>
      </c>
      <c r="P31" s="105">
        <v>500</v>
      </c>
      <c r="Q31" s="106">
        <v>250</v>
      </c>
      <c r="S31" s="100"/>
      <c r="T31" s="101" t="s">
        <v>45</v>
      </c>
      <c r="U31" s="102"/>
    </row>
    <row r="32" spans="2:21" s="6" customFormat="1" ht="19.5" thickBot="1" x14ac:dyDescent="0.35">
      <c r="E32" s="95" t="s">
        <v>26</v>
      </c>
      <c r="F32" s="108">
        <v>250</v>
      </c>
      <c r="G32" s="109">
        <v>500</v>
      </c>
      <c r="H32" s="110">
        <v>250</v>
      </c>
      <c r="I32" s="99"/>
      <c r="J32" s="100"/>
      <c r="K32" s="101" t="s">
        <v>46</v>
      </c>
      <c r="L32" s="102"/>
      <c r="M32" s="107"/>
      <c r="N32" s="95" t="s">
        <v>26</v>
      </c>
      <c r="O32" s="108">
        <v>10</v>
      </c>
      <c r="P32" s="109">
        <v>180</v>
      </c>
      <c r="Q32" s="110">
        <v>810</v>
      </c>
      <c r="S32" s="100"/>
      <c r="T32" s="101" t="s">
        <v>46</v>
      </c>
      <c r="U32" s="102"/>
    </row>
    <row r="33" spans="2:21" s="6" customFormat="1" ht="19.5" thickBot="1" x14ac:dyDescent="0.35">
      <c r="E33" s="95"/>
      <c r="I33" s="91"/>
      <c r="J33" s="91"/>
      <c r="K33" s="94"/>
      <c r="L33" s="62"/>
      <c r="M33" s="107"/>
      <c r="N33" s="95"/>
      <c r="T33" s="111"/>
      <c r="U33" s="62"/>
    </row>
    <row r="34" spans="2:21" s="6" customFormat="1" ht="18.75" x14ac:dyDescent="0.3">
      <c r="E34" s="95" t="s">
        <v>24</v>
      </c>
      <c r="F34" s="96"/>
      <c r="G34" s="97"/>
      <c r="H34" s="98"/>
      <c r="I34" s="99"/>
      <c r="J34" s="100"/>
      <c r="K34" s="101" t="s">
        <v>43</v>
      </c>
      <c r="L34" s="102"/>
      <c r="M34" s="107"/>
      <c r="N34" s="95" t="s">
        <v>24</v>
      </c>
      <c r="O34" s="96">
        <v>490</v>
      </c>
      <c r="P34" s="97">
        <v>420</v>
      </c>
      <c r="Q34" s="98">
        <v>90</v>
      </c>
      <c r="S34" s="100"/>
      <c r="T34" s="101" t="s">
        <v>43</v>
      </c>
      <c r="U34" s="102"/>
    </row>
    <row r="35" spans="2:21" s="6" customFormat="1" ht="18.75" x14ac:dyDescent="0.3">
      <c r="E35" s="95" t="s">
        <v>25</v>
      </c>
      <c r="F35" s="104"/>
      <c r="G35" s="105"/>
      <c r="H35" s="106"/>
      <c r="I35" s="99"/>
      <c r="J35" s="100"/>
      <c r="K35" s="101" t="s">
        <v>45</v>
      </c>
      <c r="L35" s="102"/>
      <c r="M35" s="107">
        <v>5</v>
      </c>
      <c r="N35" s="95" t="s">
        <v>25</v>
      </c>
      <c r="O35" s="104">
        <v>640</v>
      </c>
      <c r="P35" s="105">
        <v>320</v>
      </c>
      <c r="Q35" s="106">
        <v>40</v>
      </c>
      <c r="S35" s="100"/>
      <c r="T35" s="101" t="s">
        <v>45</v>
      </c>
      <c r="U35" s="102"/>
    </row>
    <row r="36" spans="2:21" s="6" customFormat="1" ht="19.5" thickBot="1" x14ac:dyDescent="0.35">
      <c r="E36" s="95" t="s">
        <v>26</v>
      </c>
      <c r="F36" s="108"/>
      <c r="G36" s="109"/>
      <c r="H36" s="110"/>
      <c r="I36" s="99"/>
      <c r="J36" s="100"/>
      <c r="K36" s="101" t="s">
        <v>46</v>
      </c>
      <c r="L36" s="102"/>
      <c r="N36" s="95" t="s">
        <v>26</v>
      </c>
      <c r="O36" s="108">
        <v>810</v>
      </c>
      <c r="P36" s="109">
        <v>180</v>
      </c>
      <c r="Q36" s="110">
        <v>10</v>
      </c>
      <c r="S36" s="100"/>
      <c r="T36" s="101" t="s">
        <v>46</v>
      </c>
      <c r="U36" s="102"/>
    </row>
    <row r="37" spans="2:21" s="6" customFormat="1" ht="18.75" x14ac:dyDescent="0.3">
      <c r="I37" s="91"/>
      <c r="J37" s="91"/>
      <c r="L37" s="62"/>
      <c r="T37" s="111"/>
      <c r="U37" s="62"/>
    </row>
    <row r="38" spans="2:21" s="9" customFormat="1" ht="21" x14ac:dyDescent="0.35">
      <c r="B38" s="9" t="s">
        <v>75</v>
      </c>
      <c r="L38" s="135"/>
      <c r="T38" s="81"/>
    </row>
    <row r="39" spans="2:21" s="6" customFormat="1" ht="19.5" thickBot="1" x14ac:dyDescent="0.35">
      <c r="I39" s="91"/>
      <c r="J39" s="91"/>
      <c r="L39" s="62"/>
      <c r="N39" s="78"/>
      <c r="T39" s="94"/>
    </row>
    <row r="40" spans="2:21" s="6" customFormat="1" ht="18.75" x14ac:dyDescent="0.3">
      <c r="I40" s="99"/>
      <c r="J40" s="99"/>
      <c r="K40" s="78"/>
      <c r="L40" s="112"/>
      <c r="N40" s="6" t="s">
        <v>51</v>
      </c>
      <c r="O40" s="96">
        <v>292</v>
      </c>
      <c r="P40" s="97">
        <v>496</v>
      </c>
      <c r="Q40" s="98">
        <v>213</v>
      </c>
      <c r="R40" s="99"/>
      <c r="S40" s="100"/>
      <c r="T40" s="101" t="s">
        <v>43</v>
      </c>
      <c r="U40" s="102"/>
    </row>
    <row r="41" spans="2:21" s="6" customFormat="1" ht="18.75" x14ac:dyDescent="0.3">
      <c r="I41" s="99"/>
      <c r="J41" s="99"/>
      <c r="K41" s="90"/>
      <c r="L41" s="112"/>
      <c r="N41" s="6" t="s">
        <v>52</v>
      </c>
      <c r="O41" s="104">
        <v>845</v>
      </c>
      <c r="P41" s="105">
        <v>144</v>
      </c>
      <c r="Q41" s="106">
        <v>11</v>
      </c>
      <c r="R41" s="99"/>
      <c r="S41" s="100"/>
      <c r="T41" s="101" t="s">
        <v>45</v>
      </c>
      <c r="U41" s="102"/>
    </row>
    <row r="42" spans="2:21" s="6" customFormat="1" ht="19.5" thickBot="1" x14ac:dyDescent="0.35">
      <c r="I42" s="99"/>
      <c r="J42" s="99"/>
      <c r="K42" s="78"/>
      <c r="L42" s="112"/>
      <c r="N42" s="6" t="s">
        <v>53</v>
      </c>
      <c r="O42" s="108">
        <v>30</v>
      </c>
      <c r="P42" s="109">
        <v>296</v>
      </c>
      <c r="Q42" s="110">
        <v>674</v>
      </c>
      <c r="R42" s="99"/>
      <c r="S42" s="100"/>
      <c r="T42" s="101" t="s">
        <v>46</v>
      </c>
      <c r="U42" s="102"/>
    </row>
    <row r="43" spans="2:21" s="6" customFormat="1" ht="18.75" x14ac:dyDescent="0.3">
      <c r="T43" s="94"/>
    </row>
    <row r="44" spans="2:21" s="6" customFormat="1" ht="18.75" x14ac:dyDescent="0.3">
      <c r="B44" s="113"/>
      <c r="C44" s="62"/>
      <c r="D44" s="62"/>
      <c r="E44" s="62"/>
      <c r="F44" s="62"/>
      <c r="G44" s="62"/>
      <c r="H44" s="62"/>
      <c r="I44" s="62"/>
      <c r="J44" s="62"/>
      <c r="K44" s="62"/>
      <c r="L44" s="62"/>
      <c r="T44" s="94"/>
    </row>
    <row r="45" spans="2:21" s="6" customFormat="1" ht="18.95" customHeight="1" x14ac:dyDescent="0.35">
      <c r="B45" s="9" t="s">
        <v>76</v>
      </c>
      <c r="I45" s="62"/>
      <c r="J45" s="62"/>
      <c r="O45" s="11" t="s">
        <v>54</v>
      </c>
      <c r="P45" s="11" t="s">
        <v>55</v>
      </c>
      <c r="Q45" s="11" t="s">
        <v>56</v>
      </c>
      <c r="S45" s="92" t="s">
        <v>8</v>
      </c>
      <c r="T45" s="150" t="s">
        <v>40</v>
      </c>
      <c r="U45" s="150"/>
    </row>
    <row r="46" spans="2:21" s="6" customFormat="1" ht="18.95" customHeight="1" thickBot="1" x14ac:dyDescent="0.35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</row>
    <row r="47" spans="2:21" s="6" customFormat="1" ht="18.95" customHeight="1" x14ac:dyDescent="0.35">
      <c r="B47" s="114" t="s">
        <v>57</v>
      </c>
      <c r="C47" s="9"/>
      <c r="D47" s="156" t="s">
        <v>58</v>
      </c>
      <c r="E47" s="157" t="s">
        <v>54</v>
      </c>
      <c r="F47" s="157" t="s">
        <v>55</v>
      </c>
      <c r="G47" s="157" t="s">
        <v>56</v>
      </c>
      <c r="I47" s="99"/>
      <c r="J47" s="78" t="s">
        <v>59</v>
      </c>
      <c r="L47" s="115" t="s">
        <v>60</v>
      </c>
      <c r="N47" s="95" t="s">
        <v>24</v>
      </c>
      <c r="O47" s="158"/>
      <c r="P47" s="159"/>
      <c r="Q47" s="160"/>
      <c r="S47" s="100"/>
      <c r="T47" s="101" t="s">
        <v>43</v>
      </c>
      <c r="U47" s="102"/>
    </row>
    <row r="48" spans="2:21" s="62" customFormat="1" ht="18.95" customHeight="1" x14ac:dyDescent="0.3">
      <c r="B48" s="117" t="s">
        <v>62</v>
      </c>
      <c r="C48" s="6"/>
      <c r="D48" s="155">
        <f ca="1">SUM(E48:G48)</f>
        <v>100.00000000000001</v>
      </c>
      <c r="E48" s="155">
        <f ca="1">(A48/$E48) * 100</f>
        <v>27.777777777777779</v>
      </c>
      <c r="F48" s="155">
        <f ca="1">(B48/$E48) * 100</f>
        <v>53.703703703703709</v>
      </c>
      <c r="G48" s="155">
        <f ca="1">(C48/$E48) * 100</f>
        <v>18.518518518518519</v>
      </c>
      <c r="H48" s="6"/>
      <c r="I48" s="99"/>
      <c r="J48" s="78"/>
      <c r="L48" s="116" t="s">
        <v>61</v>
      </c>
      <c r="N48" s="95" t="s">
        <v>25</v>
      </c>
      <c r="O48" s="161"/>
      <c r="P48" s="162"/>
      <c r="Q48" s="163"/>
      <c r="S48" s="100"/>
      <c r="T48" s="101" t="s">
        <v>45</v>
      </c>
      <c r="U48" s="102"/>
    </row>
    <row r="49" spans="2:21" s="6" customFormat="1" ht="18.95" customHeight="1" thickBot="1" x14ac:dyDescent="0.35">
      <c r="B49" s="119" t="s">
        <v>67</v>
      </c>
      <c r="D49" s="155">
        <f ca="1">SUM(E49:G49)</f>
        <v>99.999999999999986</v>
      </c>
      <c r="E49" s="155">
        <f ca="1">(A49/$E49) * 100</f>
        <v>33.898305084745758</v>
      </c>
      <c r="F49" s="155">
        <f ca="1">(B49/$E49) * 100</f>
        <v>59.322033898305079</v>
      </c>
      <c r="G49" s="155">
        <f ca="1">(C49/$E49) * 100</f>
        <v>6.7796610169491522</v>
      </c>
      <c r="I49" s="99"/>
      <c r="J49" s="78"/>
      <c r="L49" s="118" t="s">
        <v>63</v>
      </c>
      <c r="N49" s="95" t="s">
        <v>26</v>
      </c>
      <c r="O49" s="164"/>
      <c r="P49" s="165"/>
      <c r="Q49" s="166"/>
      <c r="S49" s="100"/>
      <c r="T49" s="101" t="s">
        <v>46</v>
      </c>
      <c r="U49" s="102"/>
    </row>
    <row r="50" spans="2:21" ht="18.95" customHeight="1" thickBot="1" x14ac:dyDescent="0.35">
      <c r="B50" s="115" t="s">
        <v>65</v>
      </c>
      <c r="C50" s="6"/>
      <c r="D50" s="155">
        <f ca="1">SUM(E50:G50)</f>
        <v>99.999999999999986</v>
      </c>
      <c r="E50" s="155">
        <f ca="1">(A50/$E50) * 100</f>
        <v>20.37037037037037</v>
      </c>
      <c r="F50" s="155">
        <f ca="1">(B50/$E50) * 100</f>
        <v>66.666666666666657</v>
      </c>
      <c r="G50" s="155">
        <f ca="1">(C50/$E50) * 100</f>
        <v>12.962962962962962</v>
      </c>
      <c r="H50"/>
      <c r="I50" s="91"/>
      <c r="J50" s="18"/>
      <c r="L50"/>
      <c r="M50"/>
      <c r="N50" s="95"/>
      <c r="O50" s="167"/>
      <c r="P50" s="167"/>
      <c r="Q50" s="167"/>
      <c r="R50"/>
      <c r="S50" s="91"/>
      <c r="T50" s="94"/>
      <c r="U50" s="62"/>
    </row>
    <row r="51" spans="2:21" ht="18.95" customHeight="1" x14ac:dyDescent="0.3">
      <c r="B51" s="115" t="s">
        <v>60</v>
      </c>
      <c r="C51" s="6"/>
      <c r="D51" s="155">
        <f ca="1">SUM(E51:G51)</f>
        <v>100.00000000000001</v>
      </c>
      <c r="E51" s="155">
        <f ca="1">(A51/$E51) * 100</f>
        <v>72.881355932203391</v>
      </c>
      <c r="F51" s="155">
        <f ca="1">(B51/$E51) * 100</f>
        <v>11.864406779661017</v>
      </c>
      <c r="G51" s="155">
        <f ca="1">(C51/$E51) * 100</f>
        <v>15.254237288135593</v>
      </c>
      <c r="H51" s="6"/>
      <c r="I51" s="99"/>
      <c r="J51" s="78" t="s">
        <v>66</v>
      </c>
      <c r="K51" s="6"/>
      <c r="L51" s="115" t="s">
        <v>65</v>
      </c>
      <c r="M51" s="6"/>
      <c r="N51" s="95" t="s">
        <v>24</v>
      </c>
      <c r="O51" s="158"/>
      <c r="P51" s="159"/>
      <c r="Q51" s="160"/>
      <c r="R51"/>
      <c r="S51" s="100"/>
      <c r="T51" s="101" t="s">
        <v>43</v>
      </c>
      <c r="U51" s="102"/>
    </row>
    <row r="52" spans="2:21" ht="18.95" customHeight="1" x14ac:dyDescent="0.3">
      <c r="B52" s="120" t="s">
        <v>68</v>
      </c>
      <c r="C52" s="6"/>
      <c r="D52" s="155">
        <f ca="1">SUM(E52:G52)</f>
        <v>100</v>
      </c>
      <c r="E52" s="155">
        <f ca="1">(A52/$E52) * 100</f>
        <v>73.469387755102048</v>
      </c>
      <c r="F52" s="155">
        <f ca="1">(B52/$E52) * 100</f>
        <v>16.326530612244898</v>
      </c>
      <c r="G52" s="155">
        <f ca="1">(C52/$E52) * 100</f>
        <v>10.204081632653061</v>
      </c>
      <c r="H52" s="6"/>
      <c r="I52" s="99"/>
      <c r="J52" s="78"/>
      <c r="K52" s="6"/>
      <c r="L52" s="116" t="s">
        <v>61</v>
      </c>
      <c r="M52" s="6"/>
      <c r="N52" s="95" t="s">
        <v>25</v>
      </c>
      <c r="O52" s="161"/>
      <c r="P52" s="162"/>
      <c r="Q52" s="163"/>
      <c r="R52"/>
      <c r="S52" s="100"/>
      <c r="T52" s="101" t="s">
        <v>45</v>
      </c>
      <c r="U52" s="102"/>
    </row>
    <row r="53" spans="2:21" ht="18.95" customHeight="1" thickBot="1" x14ac:dyDescent="0.35">
      <c r="B53" s="118" t="s">
        <v>63</v>
      </c>
      <c r="C53" s="6"/>
      <c r="D53" s="155">
        <f ca="1">SUM(E53:G53)</f>
        <v>100</v>
      </c>
      <c r="E53" s="155">
        <f ca="1">(A53/$E53) * 100</f>
        <v>33.333333333333329</v>
      </c>
      <c r="F53" s="155">
        <f ca="1">(B53/$E53) * 100</f>
        <v>45.098039215686278</v>
      </c>
      <c r="G53" s="155">
        <f ca="1">(C53/$E53) * 100</f>
        <v>21.568627450980394</v>
      </c>
      <c r="H53" s="6"/>
      <c r="I53" s="99"/>
      <c r="J53" s="78"/>
      <c r="K53" s="6"/>
      <c r="L53" s="120" t="s">
        <v>68</v>
      </c>
      <c r="M53" s="6"/>
      <c r="N53" s="95" t="s">
        <v>26</v>
      </c>
      <c r="O53" s="164"/>
      <c r="P53" s="165"/>
      <c r="Q53" s="166"/>
      <c r="R53"/>
      <c r="S53" s="100"/>
      <c r="T53" s="101" t="s">
        <v>46</v>
      </c>
      <c r="U53" s="102"/>
    </row>
    <row r="54" spans="2:21" ht="18.95" customHeight="1" thickBot="1" x14ac:dyDescent="0.35">
      <c r="B54" s="116" t="s">
        <v>61</v>
      </c>
      <c r="C54" s="6"/>
      <c r="D54" s="155">
        <f ca="1">SUM(E54:G54)</f>
        <v>100</v>
      </c>
      <c r="E54" s="155">
        <f ca="1">(A54/$E54) * 100</f>
        <v>38.461538461538467</v>
      </c>
      <c r="F54" s="155">
        <f ca="1">(B54/$E54) * 100</f>
        <v>46.153846153846153</v>
      </c>
      <c r="G54" s="155">
        <f ca="1">(C54/$E54) * 100</f>
        <v>15.384615384615385</v>
      </c>
      <c r="H54"/>
      <c r="I54" s="91"/>
      <c r="J54" s="78"/>
      <c r="K54" s="6"/>
      <c r="L54" s="6"/>
      <c r="M54" s="6"/>
      <c r="N54" s="95"/>
      <c r="O54" s="167"/>
      <c r="P54" s="167"/>
      <c r="Q54" s="167"/>
      <c r="R54"/>
      <c r="S54" s="91"/>
      <c r="T54" s="94"/>
      <c r="U54" s="62"/>
    </row>
    <row r="55" spans="2:21" ht="18.95" customHeight="1" x14ac:dyDescent="0.3">
      <c r="B55" s="115" t="s">
        <v>64</v>
      </c>
      <c r="C55" s="6"/>
      <c r="D55" s="155">
        <f ca="1">SUM(E55:G55)</f>
        <v>100</v>
      </c>
      <c r="E55" s="155">
        <f ca="1">(A55/$E55) * 100</f>
        <v>25.153374233128833</v>
      </c>
      <c r="F55" s="155">
        <f ca="1">(B55/$E55) * 100</f>
        <v>52.760736196319016</v>
      </c>
      <c r="G55" s="155">
        <f ca="1">(C55/$E55) * 100</f>
        <v>22.085889570552148</v>
      </c>
      <c r="H55" s="6"/>
      <c r="I55" s="99"/>
      <c r="J55" s="78" t="s">
        <v>69</v>
      </c>
      <c r="K55" s="6"/>
      <c r="L55" s="117" t="s">
        <v>62</v>
      </c>
      <c r="M55" s="6"/>
      <c r="N55" s="95" t="s">
        <v>24</v>
      </c>
      <c r="O55" s="158"/>
      <c r="P55" s="159"/>
      <c r="Q55" s="160"/>
      <c r="R55"/>
      <c r="S55" s="100"/>
      <c r="T55" s="101" t="s">
        <v>43</v>
      </c>
      <c r="U55" s="102"/>
    </row>
    <row r="56" spans="2:21" ht="18.95" customHeight="1" x14ac:dyDescent="0.3">
      <c r="B56" s="121" t="s">
        <v>70</v>
      </c>
      <c r="C56" s="121"/>
      <c r="D56" s="155">
        <f ca="1">SUM(D48:D55)</f>
        <v>800</v>
      </c>
      <c r="E56" s="155">
        <f t="shared" ref="E56:G56" ca="1" si="0">SUM(E48:E55)</f>
        <v>325.34544294819995</v>
      </c>
      <c r="F56" s="155">
        <f t="shared" ca="1" si="0"/>
        <v>351.89596322643274</v>
      </c>
      <c r="G56" s="155">
        <f t="shared" ca="1" si="0"/>
        <v>122.75859382536723</v>
      </c>
      <c r="H56" s="6"/>
      <c r="I56" s="99"/>
      <c r="J56" s="6"/>
      <c r="K56" s="6"/>
      <c r="L56" s="116" t="s">
        <v>61</v>
      </c>
      <c r="M56" s="6"/>
      <c r="N56" s="95" t="s">
        <v>25</v>
      </c>
      <c r="O56" s="161"/>
      <c r="P56" s="162"/>
      <c r="Q56" s="163"/>
      <c r="R56"/>
      <c r="S56" s="100"/>
      <c r="T56" s="101" t="s">
        <v>45</v>
      </c>
      <c r="U56" s="102"/>
    </row>
    <row r="57" spans="2:21" ht="18.95" customHeight="1" thickBot="1" x14ac:dyDescent="0.35">
      <c r="J57" s="6"/>
      <c r="K57" s="6"/>
      <c r="L57" s="118" t="s">
        <v>63</v>
      </c>
      <c r="M57" s="6"/>
      <c r="N57" s="95" t="s">
        <v>26</v>
      </c>
      <c r="O57" s="164"/>
      <c r="P57" s="165"/>
      <c r="Q57" s="166"/>
      <c r="R57"/>
      <c r="S57" s="100"/>
      <c r="T57" s="101" t="s">
        <v>46</v>
      </c>
      <c r="U57" s="102"/>
    </row>
    <row r="58" spans="2:21" ht="18.95" customHeight="1" thickBot="1" x14ac:dyDescent="0.35">
      <c r="B58" s="168" t="e" vm="1">
        <v>#VALUE!</v>
      </c>
      <c r="C58" s="168"/>
      <c r="D58" s="168"/>
      <c r="E58" s="168"/>
      <c r="F58" s="168"/>
      <c r="G58" s="168"/>
      <c r="J58" s="78" t="s">
        <v>71</v>
      </c>
      <c r="K58" s="6"/>
      <c r="L58" s="6"/>
      <c r="M58"/>
      <c r="N58" s="95"/>
      <c r="O58" s="167"/>
      <c r="P58" s="167"/>
      <c r="Q58" s="167"/>
      <c r="R58"/>
      <c r="S58"/>
      <c r="T58" s="122"/>
    </row>
    <row r="59" spans="2:21" s="6" customFormat="1" ht="18.95" customHeight="1" x14ac:dyDescent="0.3">
      <c r="B59" s="168"/>
      <c r="C59" s="168"/>
      <c r="D59" s="168"/>
      <c r="E59" s="168"/>
      <c r="F59" s="168"/>
      <c r="G59" s="168"/>
      <c r="H59" s="62"/>
      <c r="I59" s="62"/>
      <c r="J59" s="123"/>
      <c r="K59" s="124" t="s">
        <v>72</v>
      </c>
      <c r="L59" s="115" t="s">
        <v>60</v>
      </c>
      <c r="N59" s="95" t="s">
        <v>24</v>
      </c>
      <c r="O59" s="158"/>
      <c r="P59" s="159"/>
      <c r="Q59" s="160"/>
      <c r="S59" s="100"/>
      <c r="T59" s="101" t="s">
        <v>43</v>
      </c>
      <c r="U59" s="102"/>
    </row>
    <row r="60" spans="2:21" s="6" customFormat="1" ht="18.95" customHeight="1" x14ac:dyDescent="0.3">
      <c r="B60" s="168"/>
      <c r="C60" s="168"/>
      <c r="D60" s="168"/>
      <c r="E60" s="168"/>
      <c r="F60" s="168"/>
      <c r="G60" s="168"/>
      <c r="H60" s="62"/>
      <c r="I60" s="62"/>
      <c r="J60" s="117"/>
      <c r="K60" s="125"/>
      <c r="L60" s="117" t="s">
        <v>62</v>
      </c>
      <c r="N60" s="95" t="s">
        <v>25</v>
      </c>
      <c r="O60" s="161"/>
      <c r="P60" s="162"/>
      <c r="Q60" s="163"/>
      <c r="S60" s="100"/>
      <c r="T60" s="101" t="s">
        <v>45</v>
      </c>
      <c r="U60" s="102"/>
    </row>
    <row r="61" spans="2:21" s="6" customFormat="1" ht="18.95" customHeight="1" thickBot="1" x14ac:dyDescent="0.35">
      <c r="B61" s="168"/>
      <c r="C61" s="168"/>
      <c r="D61" s="168"/>
      <c r="E61" s="168"/>
      <c r="F61" s="168"/>
      <c r="G61" s="168"/>
      <c r="H61" s="62"/>
      <c r="I61" s="62"/>
      <c r="J61" s="115"/>
      <c r="K61" s="125"/>
      <c r="L61" s="115" t="s">
        <v>65</v>
      </c>
      <c r="N61" s="95" t="s">
        <v>26</v>
      </c>
      <c r="O61" s="164"/>
      <c r="P61" s="165"/>
      <c r="Q61" s="166"/>
      <c r="S61" s="100"/>
      <c r="T61" s="101" t="s">
        <v>46</v>
      </c>
      <c r="U61" s="102"/>
    </row>
    <row r="62" spans="2:21" s="6" customFormat="1" ht="18.95" customHeight="1" thickBot="1" x14ac:dyDescent="0.35">
      <c r="B62" s="168"/>
      <c r="C62" s="168"/>
      <c r="D62" s="168"/>
      <c r="E62" s="168"/>
      <c r="F62" s="168"/>
      <c r="G62" s="168"/>
      <c r="H62" s="62"/>
      <c r="I62" s="62"/>
      <c r="K62" s="94"/>
      <c r="M62" s="94"/>
      <c r="N62" s="95"/>
      <c r="O62" s="44"/>
      <c r="P62" s="44"/>
      <c r="Q62" s="44"/>
      <c r="S62" s="91"/>
      <c r="T62" s="94"/>
      <c r="U62" s="62"/>
    </row>
    <row r="63" spans="2:21" s="6" customFormat="1" ht="18.95" customHeight="1" x14ac:dyDescent="0.3">
      <c r="B63" s="168"/>
      <c r="C63" s="168"/>
      <c r="D63" s="168"/>
      <c r="E63" s="168"/>
      <c r="F63" s="168"/>
      <c r="G63" s="168"/>
      <c r="H63" s="62"/>
      <c r="I63" s="62"/>
      <c r="J63" s="126"/>
      <c r="K63" s="127" t="s">
        <v>73</v>
      </c>
      <c r="L63" s="128" t="s">
        <v>67</v>
      </c>
      <c r="N63" s="95" t="s">
        <v>24</v>
      </c>
      <c r="O63" s="158"/>
      <c r="P63" s="159"/>
      <c r="Q63" s="160"/>
      <c r="S63" s="100"/>
      <c r="T63" s="101" t="s">
        <v>43</v>
      </c>
      <c r="U63" s="102"/>
    </row>
    <row r="64" spans="2:21" s="6" customFormat="1" ht="18.95" customHeight="1" x14ac:dyDescent="0.3">
      <c r="B64" s="168"/>
      <c r="C64" s="168"/>
      <c r="D64" s="168"/>
      <c r="E64" s="168"/>
      <c r="F64" s="168"/>
      <c r="G64" s="168"/>
      <c r="H64" s="62"/>
      <c r="I64" s="62"/>
      <c r="L64" s="120" t="s">
        <v>68</v>
      </c>
      <c r="N64" s="95" t="s">
        <v>25</v>
      </c>
      <c r="O64" s="161"/>
      <c r="P64" s="162"/>
      <c r="Q64" s="163"/>
      <c r="S64" s="100"/>
      <c r="T64" s="101" t="s">
        <v>45</v>
      </c>
      <c r="U64" s="102"/>
    </row>
    <row r="65" spans="2:34" s="6" customFormat="1" ht="19.5" thickBot="1" x14ac:dyDescent="0.35">
      <c r="B65" s="168"/>
      <c r="C65" s="168"/>
      <c r="D65" s="168"/>
      <c r="E65" s="168"/>
      <c r="F65" s="168"/>
      <c r="G65" s="168"/>
      <c r="H65" s="62"/>
      <c r="I65" s="62"/>
      <c r="L65" s="118" t="s">
        <v>63</v>
      </c>
      <c r="N65" s="95" t="s">
        <v>26</v>
      </c>
      <c r="O65" s="164"/>
      <c r="P65" s="165"/>
      <c r="Q65" s="166"/>
      <c r="S65" s="100"/>
      <c r="T65" s="101" t="s">
        <v>46</v>
      </c>
      <c r="U65" s="102"/>
    </row>
    <row r="66" spans="2:34" s="6" customFormat="1" ht="18.75" x14ac:dyDescent="0.3">
      <c r="B66" s="168"/>
      <c r="C66" s="168"/>
      <c r="D66" s="168"/>
      <c r="E66" s="168"/>
      <c r="F66" s="168"/>
      <c r="G66" s="168"/>
      <c r="H66" s="62"/>
      <c r="I66" s="62"/>
      <c r="J66" s="62"/>
      <c r="K66" s="62"/>
      <c r="L66" s="62"/>
      <c r="P66" s="129"/>
      <c r="Q66" s="129"/>
      <c r="R66" s="41"/>
      <c r="S66" s="41"/>
      <c r="T66" s="41"/>
    </row>
    <row r="67" spans="2:34" x14ac:dyDescent="0.25">
      <c r="B67" s="168"/>
      <c r="C67" s="168"/>
      <c r="D67" s="168"/>
      <c r="E67" s="168"/>
      <c r="F67" s="168"/>
      <c r="G67" s="168"/>
    </row>
    <row r="68" spans="2:34" s="6" customFormat="1" ht="19.5" thickBot="1" x14ac:dyDescent="0.35">
      <c r="B68" s="168"/>
      <c r="C68" s="168"/>
      <c r="D68" s="168"/>
      <c r="E68" s="168"/>
      <c r="F68" s="168"/>
      <c r="G68" s="168"/>
      <c r="J68" s="130"/>
      <c r="K68" s="130"/>
      <c r="L68" s="130"/>
    </row>
    <row r="69" spans="2:34" s="6" customFormat="1" ht="18.75" x14ac:dyDescent="0.3">
      <c r="B69" s="168"/>
      <c r="C69" s="168"/>
      <c r="D69" s="168"/>
      <c r="E69" s="168"/>
      <c r="F69" s="168"/>
      <c r="G69" s="168"/>
      <c r="N69" s="6">
        <v>1000</v>
      </c>
      <c r="O69" s="96">
        <v>10</v>
      </c>
      <c r="P69" s="97">
        <v>180</v>
      </c>
      <c r="Q69" s="98">
        <v>810</v>
      </c>
      <c r="R69" s="99"/>
      <c r="S69" s="100"/>
      <c r="T69" s="131" t="s">
        <v>43</v>
      </c>
      <c r="U69" s="102"/>
    </row>
    <row r="70" spans="2:34" s="6" customFormat="1" ht="18.75" x14ac:dyDescent="0.3">
      <c r="B70" s="168"/>
      <c r="C70" s="168"/>
      <c r="D70" s="168"/>
      <c r="E70" s="168"/>
      <c r="F70" s="168"/>
      <c r="G70" s="168"/>
      <c r="L70" s="78"/>
      <c r="M70" s="78">
        <v>6</v>
      </c>
      <c r="N70" s="6">
        <v>1000</v>
      </c>
      <c r="O70" s="104">
        <v>40</v>
      </c>
      <c r="P70" s="105">
        <v>320</v>
      </c>
      <c r="Q70" s="106">
        <v>640</v>
      </c>
      <c r="R70" s="99"/>
      <c r="S70" s="100"/>
      <c r="T70" s="132" t="s">
        <v>45</v>
      </c>
      <c r="U70" s="102"/>
    </row>
    <row r="71" spans="2:34" s="6" customFormat="1" ht="19.5" thickBot="1" x14ac:dyDescent="0.35">
      <c r="B71" s="168"/>
      <c r="C71" s="168"/>
      <c r="D71" s="168"/>
      <c r="E71" s="168"/>
      <c r="F71" s="168"/>
      <c r="G71" s="168"/>
      <c r="L71" s="78"/>
      <c r="M71" s="78"/>
      <c r="N71" s="6">
        <v>1000</v>
      </c>
      <c r="O71" s="108">
        <v>90</v>
      </c>
      <c r="P71" s="109">
        <v>420</v>
      </c>
      <c r="Q71" s="110">
        <v>490</v>
      </c>
      <c r="R71" s="99"/>
      <c r="S71" s="100"/>
      <c r="T71" s="131" t="s">
        <v>46</v>
      </c>
      <c r="U71" s="102"/>
    </row>
    <row r="72" spans="2:34" s="6" customFormat="1" ht="19.5" thickBot="1" x14ac:dyDescent="0.35">
      <c r="B72" s="168"/>
      <c r="C72" s="168"/>
      <c r="D72" s="168"/>
      <c r="E72" s="168"/>
      <c r="F72" s="168"/>
      <c r="G72" s="168"/>
      <c r="L72" s="78"/>
      <c r="M72" s="78"/>
      <c r="R72" s="91"/>
      <c r="S72" s="91"/>
      <c r="U72" s="62"/>
    </row>
    <row r="73" spans="2:34" s="6" customFormat="1" ht="18.75" x14ac:dyDescent="0.3">
      <c r="B73" s="168"/>
      <c r="C73" s="168"/>
      <c r="D73" s="168"/>
      <c r="E73" s="168"/>
      <c r="F73" s="168"/>
      <c r="G73" s="168"/>
      <c r="L73" s="78"/>
      <c r="M73" s="78"/>
      <c r="N73" s="6">
        <v>1000</v>
      </c>
      <c r="O73" s="96">
        <v>819.00000000000011</v>
      </c>
      <c r="P73" s="97">
        <v>162.00000000000003</v>
      </c>
      <c r="Q73" s="98">
        <v>19.000000000000004</v>
      </c>
      <c r="R73" s="99"/>
      <c r="S73" s="100"/>
      <c r="T73" s="131" t="s">
        <v>43</v>
      </c>
      <c r="U73" s="102"/>
    </row>
    <row r="74" spans="2:34" s="6" customFormat="1" ht="18.75" x14ac:dyDescent="0.3">
      <c r="B74" s="168"/>
      <c r="C74" s="168"/>
      <c r="D74" s="168"/>
      <c r="E74" s="168"/>
      <c r="F74" s="168"/>
      <c r="G74" s="168"/>
      <c r="L74" s="78"/>
      <c r="M74" s="78">
        <v>7</v>
      </c>
      <c r="N74" s="6">
        <v>1000</v>
      </c>
      <c r="O74" s="104">
        <v>656.00000000000011</v>
      </c>
      <c r="P74" s="105">
        <v>288.00000000000011</v>
      </c>
      <c r="Q74" s="106">
        <v>56.000000000000014</v>
      </c>
      <c r="R74" s="99"/>
      <c r="S74" s="100"/>
      <c r="T74" s="132" t="s">
        <v>45</v>
      </c>
      <c r="U74" s="102"/>
    </row>
    <row r="75" spans="2:34" s="6" customFormat="1" ht="19.5" thickBot="1" x14ac:dyDescent="0.35">
      <c r="B75" s="168"/>
      <c r="C75" s="168"/>
      <c r="D75" s="168"/>
      <c r="E75" s="168"/>
      <c r="F75" s="168"/>
      <c r="G75" s="168"/>
      <c r="J75"/>
      <c r="L75" s="78"/>
      <c r="M75" s="78"/>
      <c r="N75" s="6">
        <v>1000</v>
      </c>
      <c r="O75" s="108">
        <v>510.99999999999989</v>
      </c>
      <c r="P75" s="109">
        <v>378</v>
      </c>
      <c r="Q75" s="110">
        <v>111</v>
      </c>
      <c r="R75" s="99"/>
      <c r="S75" s="100"/>
      <c r="T75" s="131" t="s">
        <v>46</v>
      </c>
      <c r="U75" s="102"/>
      <c r="AE75"/>
      <c r="AF75"/>
      <c r="AG75"/>
      <c r="AH75"/>
    </row>
    <row r="76" spans="2:34" ht="19.5" thickBot="1" x14ac:dyDescent="0.35">
      <c r="B76" s="168"/>
      <c r="C76" s="168"/>
      <c r="D76" s="168"/>
      <c r="E76" s="168"/>
      <c r="F76" s="168"/>
      <c r="G76" s="168"/>
      <c r="H76"/>
      <c r="I76"/>
      <c r="J76"/>
      <c r="K76" s="6"/>
      <c r="L76" s="78"/>
      <c r="M76" s="78"/>
      <c r="N76" s="6"/>
      <c r="O76" s="6"/>
      <c r="P76" s="6"/>
      <c r="Q76" s="6"/>
      <c r="R76" s="91"/>
      <c r="S76" s="91"/>
      <c r="T76" s="6"/>
      <c r="U76" s="62"/>
      <c r="V76" s="6"/>
      <c r="W76" s="62"/>
      <c r="X76" s="62"/>
      <c r="Y76" s="62"/>
      <c r="Z76" s="62"/>
      <c r="AA76" s="62"/>
      <c r="AB76" s="62"/>
    </row>
    <row r="77" spans="2:34" ht="18.75" x14ac:dyDescent="0.3">
      <c r="B77" s="168"/>
      <c r="C77" s="168"/>
      <c r="D77" s="168"/>
      <c r="E77" s="168"/>
      <c r="F77" s="168"/>
      <c r="G77" s="168"/>
      <c r="H77"/>
      <c r="I77"/>
      <c r="J77"/>
      <c r="K77" s="6"/>
      <c r="L77" s="78"/>
      <c r="M77" s="78"/>
      <c r="N77" s="6">
        <v>1000</v>
      </c>
      <c r="O77" s="96">
        <v>250</v>
      </c>
      <c r="P77" s="97">
        <v>500</v>
      </c>
      <c r="Q77" s="98">
        <v>250</v>
      </c>
      <c r="R77" s="99"/>
      <c r="S77" s="100"/>
      <c r="T77" s="131" t="s">
        <v>43</v>
      </c>
      <c r="U77" s="102"/>
      <c r="V77" s="62"/>
      <c r="W77" s="62"/>
      <c r="X77" s="62"/>
      <c r="Y77" s="62"/>
      <c r="Z77" s="62"/>
      <c r="AA77" s="62"/>
      <c r="AB77" s="62"/>
    </row>
    <row r="78" spans="2:34" ht="18.75" x14ac:dyDescent="0.3">
      <c r="B78" s="168"/>
      <c r="C78" s="168"/>
      <c r="D78" s="168"/>
      <c r="E78" s="168"/>
      <c r="F78" s="168"/>
      <c r="G78" s="168"/>
      <c r="H78"/>
      <c r="I78"/>
      <c r="J78"/>
      <c r="K78" s="6"/>
      <c r="L78" s="78"/>
      <c r="M78" s="78">
        <v>8</v>
      </c>
      <c r="N78" s="6">
        <v>1000</v>
      </c>
      <c r="O78" s="104">
        <v>300</v>
      </c>
      <c r="P78" s="105">
        <v>400</v>
      </c>
      <c r="Q78" s="106">
        <v>300</v>
      </c>
      <c r="R78" s="99"/>
      <c r="S78" s="100"/>
      <c r="T78" s="132" t="s">
        <v>45</v>
      </c>
      <c r="U78" s="102"/>
      <c r="V78" s="62"/>
      <c r="W78" s="62"/>
      <c r="X78" s="62"/>
      <c r="Y78" s="62"/>
      <c r="Z78" s="62"/>
      <c r="AA78" s="62"/>
      <c r="AB78" s="62"/>
    </row>
    <row r="79" spans="2:34" ht="19.5" thickBot="1" x14ac:dyDescent="0.35">
      <c r="B79" s="6"/>
      <c r="C79" s="6"/>
      <c r="D79" s="6"/>
      <c r="E79" s="6"/>
      <c r="F79" s="6"/>
      <c r="G79" s="6"/>
      <c r="H79"/>
      <c r="I79"/>
      <c r="J79"/>
      <c r="K79" s="6"/>
      <c r="L79" s="78"/>
      <c r="M79" s="78"/>
      <c r="N79" s="6">
        <v>1000</v>
      </c>
      <c r="O79" s="108">
        <v>360</v>
      </c>
      <c r="P79" s="109">
        <v>480</v>
      </c>
      <c r="Q79" s="110">
        <v>160</v>
      </c>
      <c r="R79" s="99"/>
      <c r="S79" s="100"/>
      <c r="T79" s="131" t="s">
        <v>46</v>
      </c>
      <c r="U79" s="102"/>
      <c r="V79" s="62"/>
      <c r="W79" s="62"/>
      <c r="X79" s="62"/>
      <c r="Y79" s="62"/>
      <c r="Z79" s="62"/>
      <c r="AA79" s="62"/>
      <c r="AB79" s="62"/>
    </row>
    <row r="80" spans="2:34" ht="19.5" thickBot="1" x14ac:dyDescent="0.35">
      <c r="B80" s="62"/>
      <c r="H80"/>
      <c r="I80"/>
      <c r="J80"/>
      <c r="K80" s="6"/>
      <c r="L80" s="78"/>
      <c r="M80" s="78"/>
      <c r="N80" s="6"/>
      <c r="O80" s="6"/>
      <c r="P80" s="6"/>
      <c r="Q80" s="6"/>
      <c r="T80" s="6"/>
      <c r="U80" s="62"/>
      <c r="V80" s="62"/>
      <c r="W80" s="62"/>
      <c r="X80" s="62"/>
      <c r="Y80" s="62"/>
      <c r="Z80" s="62"/>
      <c r="AA80" s="62"/>
      <c r="AB80" s="62"/>
    </row>
    <row r="81" spans="2:28" ht="18.75" x14ac:dyDescent="0.3">
      <c r="B81" s="62"/>
      <c r="H81"/>
      <c r="I81"/>
      <c r="J81"/>
      <c r="K81" s="6"/>
      <c r="L81" s="78"/>
      <c r="M81" s="78"/>
      <c r="N81" s="6">
        <v>1000</v>
      </c>
      <c r="O81" s="96">
        <v>423</v>
      </c>
      <c r="P81" s="97">
        <v>455</v>
      </c>
      <c r="Q81" s="98">
        <v>122</v>
      </c>
      <c r="R81" s="112"/>
      <c r="S81" s="133"/>
      <c r="T81" s="131" t="s">
        <v>43</v>
      </c>
      <c r="U81" s="102"/>
      <c r="V81" s="62"/>
      <c r="W81" s="62"/>
      <c r="X81" s="62"/>
      <c r="Y81" s="62"/>
      <c r="Z81" s="62"/>
      <c r="AA81" s="62"/>
      <c r="AB81" s="62"/>
    </row>
    <row r="82" spans="2:28" ht="18.75" x14ac:dyDescent="0.3">
      <c r="B82" s="62"/>
      <c r="H82"/>
      <c r="I82"/>
      <c r="J82"/>
      <c r="K82" s="103"/>
      <c r="L82" s="78"/>
      <c r="M82" s="78">
        <v>9</v>
      </c>
      <c r="N82" s="6">
        <v>1000</v>
      </c>
      <c r="O82" s="104">
        <v>500</v>
      </c>
      <c r="P82" s="105">
        <v>300</v>
      </c>
      <c r="Q82" s="106">
        <v>200</v>
      </c>
      <c r="R82" s="112"/>
      <c r="S82" s="133"/>
      <c r="T82" s="132" t="s">
        <v>45</v>
      </c>
      <c r="U82" s="102"/>
      <c r="V82" s="62"/>
      <c r="W82" s="62"/>
      <c r="X82" s="62"/>
      <c r="Y82" s="62"/>
      <c r="Z82" s="62"/>
      <c r="AA82" s="62"/>
      <c r="AB82" s="62"/>
    </row>
    <row r="83" spans="2:28" ht="19.5" thickBot="1" x14ac:dyDescent="0.35">
      <c r="B83" s="62"/>
      <c r="H83"/>
      <c r="I83"/>
      <c r="J83"/>
      <c r="K83" s="103"/>
      <c r="L83" s="6"/>
      <c r="M83" s="6"/>
      <c r="N83" s="6">
        <v>1000</v>
      </c>
      <c r="O83" s="108">
        <v>100</v>
      </c>
      <c r="P83" s="109">
        <v>500</v>
      </c>
      <c r="Q83" s="110">
        <v>400</v>
      </c>
      <c r="R83" s="112"/>
      <c r="S83" s="133"/>
      <c r="T83" s="131" t="s">
        <v>46</v>
      </c>
      <c r="U83" s="102"/>
      <c r="V83" s="62"/>
      <c r="W83" s="62"/>
      <c r="X83" s="62"/>
      <c r="Y83" s="62"/>
      <c r="Z83" s="62"/>
      <c r="AA83" s="62"/>
      <c r="AB83" s="62"/>
    </row>
    <row r="84" spans="2:28" s="6" customFormat="1" ht="21" x14ac:dyDescent="0.35">
      <c r="B84" s="134" t="s">
        <v>77</v>
      </c>
      <c r="C84" s="130"/>
      <c r="D84" s="130"/>
      <c r="E84" s="130"/>
      <c r="F84" s="130"/>
      <c r="G84" s="130"/>
      <c r="H84" s="130"/>
      <c r="I84" s="130"/>
      <c r="J84" s="62"/>
      <c r="K84" s="62"/>
      <c r="L84" s="62"/>
    </row>
  </sheetData>
  <mergeCells count="16">
    <mergeCell ref="B58:G78"/>
    <mergeCell ref="T45:U45"/>
    <mergeCell ref="C9:E9"/>
    <mergeCell ref="I9:J9"/>
    <mergeCell ref="O9:Q9"/>
    <mergeCell ref="R9:T9"/>
    <mergeCell ref="K15:L15"/>
    <mergeCell ref="T15:U15"/>
    <mergeCell ref="B2:N2"/>
    <mergeCell ref="C4:E4"/>
    <mergeCell ref="F4:H4"/>
    <mergeCell ref="I4:J4"/>
    <mergeCell ref="L4:N4"/>
    <mergeCell ref="O4:Q4"/>
    <mergeCell ref="R4:T4"/>
    <mergeCell ref="B1:U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F-statistics 3-pop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 Carr</dc:creator>
  <cp:lastModifiedBy>Steven M Carr</cp:lastModifiedBy>
  <dcterms:created xsi:type="dcterms:W3CDTF">2021-11-16T20:08:11Z</dcterms:created>
  <dcterms:modified xsi:type="dcterms:W3CDTF">2024-11-21T00:24:29Z</dcterms:modified>
</cp:coreProperties>
</file>